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045" tabRatio="949" activeTab="3"/>
  </bookViews>
  <sheets>
    <sheet name="표지" sheetId="1" r:id="rId1"/>
    <sheet name="총괄" sheetId="2" r:id="rId2"/>
    <sheet name="세입" sheetId="3" r:id="rId3"/>
    <sheet name="세출" sheetId="4" r:id="rId4"/>
  </sheets>
  <definedNames>
    <definedName name="_xlnm.Print_Titles" localSheetId="1">'총괄'!$1:$2</definedName>
    <definedName name="_xlnm.Print_Titles" localSheetId="2">'세입'!$1:$5</definedName>
    <definedName name="_xlnm.Print_Titles" localSheetId="3">'세출'!$1:$5</definedName>
  </definedNames>
  <calcPr fullCalcOnLoad="1"/>
</workbook>
</file>

<file path=xl/comments3.xml><?xml version="1.0" encoding="utf-8"?>
<comments xmlns="http://schemas.openxmlformats.org/spreadsheetml/2006/main">
  <authors>
    <author>사무원</author>
  </authors>
  <commentList>
    <comment ref="F4" authorId="0">
      <text>
        <r>
          <rPr>
            <b/>
            <sz val="10"/>
            <color indexed="8"/>
            <rFont val="돋움"/>
            <family val="0"/>
          </rPr>
          <t>잡수입+자부담</t>
        </r>
        <r>
          <rPr>
            <sz val="11"/>
            <rFont val="돋움"/>
            <family val="0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E151" authorId="0">
      <text>
        <r>
          <rPr>
            <b/>
            <sz val="8"/>
            <color indexed="8"/>
            <rFont val="맑은 고딕"/>
            <family val="0"/>
          </rPr>
          <t>반납</t>
        </r>
        <r>
          <rPr>
            <sz val="8"/>
            <color indexed="8"/>
            <rFont val="맑은 고딕"/>
            <family val="0"/>
          </rPr>
          <t xml:space="preserve">
보조금예금이자 : 46,320원
국민건강보험료 : 30,800원
국민연금보험료  :10원</t>
        </r>
        <r>
          <rPr>
            <b/>
            <sz val="9"/>
            <color indexed="8"/>
            <rFont val="돋움"/>
            <family val="0"/>
          </rPr>
          <t xml:space="preserve">
</t>
        </r>
        <r>
          <rPr>
            <sz val="11"/>
            <rFont val="돋움"/>
            <family val="0"/>
          </rPr>
          <t/>
        </r>
      </text>
    </comment>
    <comment ref="F157" authorId="0">
      <text>
        <r>
          <rPr>
            <sz val="8"/>
            <color indexed="8"/>
            <rFont val="맑은 고딕"/>
            <family val="0"/>
          </rPr>
          <t>자부담 : 10,410,266원
잡수입 : 589,500원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<sst xmlns="http://schemas.openxmlformats.org/spreadsheetml/2006/main" count="408" uniqueCount="145">
  <si>
    <t>운 영 비  합 계</t>
  </si>
  <si>
    <t>후 원 금  합 계</t>
  </si>
  <si>
    <t>상 환 금  총 계</t>
  </si>
  <si>
    <t>차 입 금  합 계</t>
  </si>
  <si>
    <t>부랑인복지시설 인성원</t>
  </si>
  <si>
    <t>잡 수 입  합 계</t>
  </si>
  <si>
    <t>2010년도 부랑인복지시설 인성원   세출결산서</t>
  </si>
  <si>
    <t>2010년도 인성원 세입·세출 결산 총괄표</t>
  </si>
  <si>
    <t>사  무  비</t>
  </si>
  <si>
    <t>재산조성비</t>
  </si>
  <si>
    <t>재산조성비</t>
  </si>
  <si>
    <t>관 별</t>
  </si>
  <si>
    <t>사  업  비</t>
  </si>
  <si>
    <t>잡  지  출</t>
  </si>
  <si>
    <t>구 분</t>
  </si>
  <si>
    <t>구 분</t>
  </si>
  <si>
    <t>세출 합계</t>
  </si>
  <si>
    <t>세입 합계</t>
  </si>
  <si>
    <t>세
입</t>
  </si>
  <si>
    <t>경상보조금
수입</t>
  </si>
  <si>
    <t>후원금수입</t>
  </si>
  <si>
    <t>후원금수입</t>
  </si>
  <si>
    <t>차입금</t>
  </si>
  <si>
    <t>차입금</t>
  </si>
  <si>
    <t>이월사업비</t>
  </si>
  <si>
    <t>자본보조금
수입</t>
  </si>
  <si>
    <t>기타보조금
수입</t>
  </si>
  <si>
    <t>지정후원금
수입</t>
  </si>
  <si>
    <t>비지정후원금
수입</t>
  </si>
  <si>
    <t>금융기관
차입금</t>
  </si>
  <si>
    <t>전년도
이월금</t>
  </si>
  <si>
    <t>불용품매각대</t>
  </si>
  <si>
    <t>기타예금
이자수입</t>
  </si>
  <si>
    <t>증  감</t>
  </si>
  <si>
    <t>증  감</t>
  </si>
  <si>
    <t>급여</t>
  </si>
  <si>
    <t>사무비</t>
  </si>
  <si>
    <t>인건비</t>
  </si>
  <si>
    <t>상여금</t>
  </si>
  <si>
    <t>일용잡금</t>
  </si>
  <si>
    <t>제수당</t>
  </si>
  <si>
    <t>기관운영비</t>
  </si>
  <si>
    <t>업무추진비</t>
  </si>
  <si>
    <t>사회보험
부담비용</t>
  </si>
  <si>
    <t>기타
후생경비</t>
  </si>
  <si>
    <t>직책보조비</t>
  </si>
  <si>
    <t>회의비</t>
  </si>
  <si>
    <t>여비</t>
  </si>
  <si>
    <t>운영비</t>
  </si>
  <si>
    <t>운영비</t>
  </si>
  <si>
    <t>업무추진비 합계</t>
  </si>
  <si>
    <t>과 년 도  총 계</t>
  </si>
  <si>
    <t>이 월 금  총 계</t>
  </si>
  <si>
    <t>전 출 금  총 계</t>
  </si>
  <si>
    <t>잡 지 출  총 계</t>
  </si>
  <si>
    <t>사 무 비  총 계</t>
  </si>
  <si>
    <r>
      <rPr>
        <sz val="9"/>
        <color indexed="8"/>
        <rFont val="맑은 고딕"/>
        <family val="0"/>
      </rPr>
      <t>프로그램
사</t>
    </r>
    <r>
      <rPr>
        <sz val="9"/>
        <color indexed="9"/>
        <rFont val="맑은 고딕"/>
        <family val="0"/>
      </rPr>
      <t>1</t>
    </r>
    <r>
      <rPr>
        <sz val="9"/>
        <color indexed="8"/>
        <rFont val="맑은 고딕"/>
        <family val="0"/>
      </rPr>
      <t>업</t>
    </r>
    <r>
      <rPr>
        <sz val="9"/>
        <color indexed="9"/>
        <rFont val="맑은 고딕"/>
        <family val="0"/>
      </rPr>
      <t>1</t>
    </r>
    <r>
      <rPr>
        <sz val="9"/>
        <color indexed="8"/>
        <rFont val="맑은 고딕"/>
        <family val="0"/>
      </rPr>
      <t>비</t>
    </r>
  </si>
  <si>
    <t>계</t>
  </si>
  <si>
    <t>구분</t>
  </si>
  <si>
    <t>2010년도 세입·세출 결산서</t>
  </si>
  <si>
    <t>보조금수입</t>
  </si>
  <si>
    <t>보조금수입</t>
  </si>
  <si>
    <t>보조금수입</t>
  </si>
  <si>
    <t>기타차입금</t>
  </si>
  <si>
    <t>관</t>
  </si>
  <si>
    <t>항</t>
  </si>
  <si>
    <t>목</t>
  </si>
  <si>
    <t>과     목</t>
  </si>
  <si>
    <t>(단위: 원)</t>
  </si>
  <si>
    <t>전입금</t>
  </si>
  <si>
    <t>전입금</t>
  </si>
  <si>
    <t>법인전입금</t>
  </si>
  <si>
    <t>이월금</t>
  </si>
  <si>
    <t>이월금</t>
  </si>
  <si>
    <t>이월금</t>
  </si>
  <si>
    <t>잡수입</t>
  </si>
  <si>
    <t>잡수입</t>
  </si>
  <si>
    <t>기타잡수입</t>
  </si>
  <si>
    <t>예 산</t>
  </si>
  <si>
    <t>예 산</t>
  </si>
  <si>
    <t>예 산</t>
  </si>
  <si>
    <t>예 산</t>
  </si>
  <si>
    <t>예 산</t>
  </si>
  <si>
    <t>결 산</t>
  </si>
  <si>
    <t>결 산</t>
  </si>
  <si>
    <t>결 산</t>
  </si>
  <si>
    <t>결 산</t>
  </si>
  <si>
    <t>결 산</t>
  </si>
  <si>
    <t>증 감</t>
  </si>
  <si>
    <t>증 감</t>
  </si>
  <si>
    <t>증 감</t>
  </si>
  <si>
    <t>증 감</t>
  </si>
  <si>
    <t>후원금</t>
  </si>
  <si>
    <t>정부보조금</t>
  </si>
  <si>
    <t>총  합  계</t>
  </si>
  <si>
    <t>시설부담금</t>
  </si>
  <si>
    <t>후  원  금</t>
  </si>
  <si>
    <t>전  입  금</t>
  </si>
  <si>
    <t>이  월  금</t>
  </si>
  <si>
    <t>잡  수  입</t>
  </si>
  <si>
    <t>세
출</t>
  </si>
  <si>
    <t>2010년도 부랑인복지시설 인성원   세입결산서</t>
  </si>
  <si>
    <t>보 조 금  합 계</t>
  </si>
  <si>
    <t>사 업 비  총 계</t>
  </si>
  <si>
    <t>의료재활
사 업 비</t>
  </si>
  <si>
    <t>직업재활
사 업 비</t>
  </si>
  <si>
    <t>00 사 업 비  합 계</t>
  </si>
  <si>
    <t>이 월 금  합 계</t>
  </si>
  <si>
    <t>수용비및
수수료</t>
  </si>
  <si>
    <t>공공요금</t>
  </si>
  <si>
    <t>제세공과금</t>
  </si>
  <si>
    <t>차량비</t>
  </si>
  <si>
    <t>기타운영비</t>
  </si>
  <si>
    <t>시설비</t>
  </si>
  <si>
    <t>자산취득비</t>
  </si>
  <si>
    <t>사업비</t>
  </si>
  <si>
    <t>사업비</t>
  </si>
  <si>
    <t>생계비</t>
  </si>
  <si>
    <t>시설장비
유지비</t>
  </si>
  <si>
    <t>재 산 조 성 비  총 계</t>
  </si>
  <si>
    <t>피복비</t>
  </si>
  <si>
    <t>의료비</t>
  </si>
  <si>
    <t>수용기관
경비</t>
  </si>
  <si>
    <t>장의비</t>
  </si>
  <si>
    <t>직업재활비</t>
  </si>
  <si>
    <t>자활사업비</t>
  </si>
  <si>
    <t>특별급식비</t>
  </si>
  <si>
    <t>연료비</t>
  </si>
  <si>
    <t>00사업비</t>
  </si>
  <si>
    <t>기타사업비</t>
  </si>
  <si>
    <t>법인회계
전출금</t>
  </si>
  <si>
    <t>전출금</t>
  </si>
  <si>
    <t>전출금</t>
  </si>
  <si>
    <t>과년도지출</t>
  </si>
  <si>
    <t>과년도지출</t>
  </si>
  <si>
    <t>원금상환금</t>
  </si>
  <si>
    <t>상환금</t>
  </si>
  <si>
    <t>부채상환금</t>
  </si>
  <si>
    <t>이자지불금</t>
  </si>
  <si>
    <t>잡지출</t>
  </si>
  <si>
    <t>잡지출</t>
  </si>
  <si>
    <t>차기년도
이월금</t>
  </si>
  <si>
    <t>퇴직금 및 
퇴직적립금</t>
  </si>
  <si>
    <t>인 건 비  합 계</t>
  </si>
  <si>
    <t>전 입 금  합 계</t>
  </si>
</sst>
</file>

<file path=xl/styles.xml><?xml version="1.0" encoding="utf-8"?>
<styleSheet xmlns="http://schemas.openxmlformats.org/spreadsheetml/2006/main">
  <fonts count="4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10"/>
      <color indexed="8"/>
      <name val="바탕"/>
      <family val="0"/>
    </font>
    <font>
      <sz val="10"/>
      <color indexed="8"/>
      <name val="돋움"/>
      <family val="0"/>
    </font>
    <font>
      <b/>
      <sz val="28"/>
      <color indexed="8"/>
      <name val="맑은 고딕"/>
      <family val="0"/>
    </font>
    <font>
      <b/>
      <sz val="24"/>
      <color indexed="8"/>
      <name val="맑은 고딕"/>
      <family val="0"/>
    </font>
    <font>
      <b/>
      <sz val="12"/>
      <color indexed="8"/>
      <name val="맑은 고딕"/>
      <family val="0"/>
    </font>
    <font>
      <sz val="10.5"/>
      <color indexed="8"/>
      <name val="맑은 고딕"/>
      <family val="0"/>
    </font>
    <font>
      <b/>
      <sz val="13"/>
      <color indexed="8"/>
      <name val="맑은 고딕"/>
      <family val="0"/>
    </font>
    <font>
      <b/>
      <sz val="22"/>
      <color indexed="8"/>
      <name val="맑은 고딕"/>
      <family val="0"/>
    </font>
    <font>
      <sz val="22"/>
      <color indexed="8"/>
      <name val="맑은 고딕"/>
      <family val="0"/>
    </font>
    <font>
      <sz val="12"/>
      <color indexed="8"/>
      <name val="맑은 고딕"/>
      <family val="0"/>
    </font>
    <font>
      <sz val="9"/>
      <color indexed="8"/>
      <name val="맑은 고딕"/>
      <family val="0"/>
    </font>
    <font>
      <b/>
      <sz val="9"/>
      <color indexed="8"/>
      <name val="맑은 고딕"/>
      <family val="0"/>
    </font>
    <font>
      <b/>
      <sz val="10"/>
      <color indexed="8"/>
      <name val="맑은 고딕"/>
      <family val="0"/>
    </font>
    <font>
      <sz val="10"/>
      <color indexed="8"/>
      <name val="맑은 고딕"/>
      <family val="0"/>
    </font>
    <font>
      <b/>
      <sz val="10.5"/>
      <color indexed="8"/>
      <name val="맑은 고딕"/>
      <family val="0"/>
    </font>
    <font>
      <b/>
      <sz val="20"/>
      <color indexed="8"/>
      <name val="맑은 고딕"/>
      <family val="0"/>
    </font>
    <font>
      <b/>
      <sz val="14"/>
      <color indexed="8"/>
      <name val="맑은 고딕"/>
      <family val="0"/>
    </font>
    <font>
      <sz val="9"/>
      <color indexed="9"/>
      <name val="맑은 고딕"/>
      <family val="0"/>
    </font>
    <font>
      <b/>
      <sz val="10"/>
      <color indexed="8"/>
      <name val="돋움"/>
      <family val="0"/>
    </font>
    <font>
      <b/>
      <sz val="8"/>
      <color indexed="8"/>
      <name val="맑은 고딕"/>
      <family val="0"/>
    </font>
    <font>
      <sz val="8"/>
      <color indexed="8"/>
      <name val="맑은 고딕"/>
      <family val="0"/>
    </font>
    <font>
      <b/>
      <sz val="9"/>
      <color indexed="8"/>
      <name val="돋움"/>
      <family val="0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1" fontId="0" fillId="0" borderId="0" xfId="48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41" fontId="18" fillId="0" borderId="0" xfId="48" applyNumberFormat="1" applyFont="1" applyFill="1" applyAlignment="1">
      <alignment horizontal="center" vertical="center"/>
    </xf>
    <xf numFmtId="41" fontId="0" fillId="0" borderId="0" xfId="48" applyNumberFormat="1" applyFont="1" applyFill="1" applyAlignment="1">
      <alignment horizontal="center" vertical="center"/>
    </xf>
    <xf numFmtId="41" fontId="18" fillId="0" borderId="0" xfId="48" applyNumberFormat="1" applyFont="1" applyFill="1" applyBorder="1" applyAlignment="1">
      <alignment horizontal="center" vertical="center"/>
    </xf>
    <xf numFmtId="41" fontId="19" fillId="0" borderId="0" xfId="48" applyNumberFormat="1" applyFont="1" applyFill="1" applyAlignment="1">
      <alignment horizontal="center" vertical="center"/>
    </xf>
    <xf numFmtId="41" fontId="20" fillId="0" borderId="0" xfId="48" applyNumberFormat="1" applyFont="1" applyFill="1" applyAlignment="1">
      <alignment horizontal="center" vertical="center"/>
    </xf>
    <xf numFmtId="41" fontId="20" fillId="0" borderId="0" xfId="48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1" fontId="23" fillId="3" borderId="10" xfId="48" applyNumberFormat="1" applyFont="1" applyFill="1" applyBorder="1" applyAlignment="1">
      <alignment horizontal="center" vertical="center" wrapText="1"/>
    </xf>
    <xf numFmtId="41" fontId="23" fillId="3" borderId="11" xfId="48" applyNumberFormat="1" applyFont="1" applyFill="1" applyBorder="1" applyAlignment="1">
      <alignment horizontal="center" vertical="center" wrapText="1"/>
    </xf>
    <xf numFmtId="41" fontId="23" fillId="3" borderId="12" xfId="48" applyNumberFormat="1" applyFont="1" applyFill="1" applyBorder="1" applyAlignment="1">
      <alignment horizontal="center" vertical="center" wrapText="1"/>
    </xf>
    <xf numFmtId="41" fontId="1" fillId="3" borderId="13" xfId="48" applyNumberFormat="1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/>
    </xf>
    <xf numFmtId="41" fontId="10" fillId="3" borderId="13" xfId="0" applyNumberFormat="1" applyFont="1" applyFill="1" applyBorder="1" applyAlignment="1">
      <alignment horizontal="center" vertical="center"/>
    </xf>
    <xf numFmtId="41" fontId="10" fillId="3" borderId="15" xfId="0" applyNumberFormat="1" applyFont="1" applyFill="1" applyBorder="1" applyAlignment="1">
      <alignment horizontal="center" vertical="center"/>
    </xf>
    <xf numFmtId="41" fontId="1" fillId="3" borderId="16" xfId="48" applyNumberFormat="1" applyFont="1" applyFill="1" applyBorder="1" applyAlignment="1">
      <alignment horizontal="center" vertical="center" wrapText="1"/>
    </xf>
    <xf numFmtId="41" fontId="10" fillId="3" borderId="17" xfId="0" applyNumberFormat="1" applyFont="1" applyFill="1" applyBorder="1" applyAlignment="1">
      <alignment horizontal="center" vertical="center"/>
    </xf>
    <xf numFmtId="41" fontId="10" fillId="3" borderId="16" xfId="0" applyNumberFormat="1" applyFont="1" applyFill="1" applyBorder="1" applyAlignment="1">
      <alignment horizontal="center" vertical="center"/>
    </xf>
    <xf numFmtId="41" fontId="10" fillId="3" borderId="18" xfId="0" applyNumberFormat="1" applyFont="1" applyFill="1" applyBorder="1" applyAlignment="1">
      <alignment horizontal="center" vertical="center"/>
    </xf>
    <xf numFmtId="41" fontId="1" fillId="3" borderId="19" xfId="48" applyNumberFormat="1" applyFont="1" applyFill="1" applyBorder="1" applyAlignment="1">
      <alignment horizontal="center" vertical="center" wrapText="1"/>
    </xf>
    <xf numFmtId="41" fontId="10" fillId="3" borderId="20" xfId="0" applyNumberFormat="1" applyFont="1" applyFill="1" applyBorder="1" applyAlignment="1">
      <alignment horizontal="center" vertical="center"/>
    </xf>
    <xf numFmtId="41" fontId="10" fillId="3" borderId="19" xfId="0" applyNumberFormat="1" applyFont="1" applyFill="1" applyBorder="1" applyAlignment="1">
      <alignment horizontal="center" vertical="center"/>
    </xf>
    <xf numFmtId="41" fontId="10" fillId="3" borderId="21" xfId="0" applyNumberFormat="1" applyFont="1" applyFill="1" applyBorder="1" applyAlignment="1">
      <alignment horizontal="center" vertical="center"/>
    </xf>
    <xf numFmtId="41" fontId="24" fillId="0" borderId="22" xfId="48" applyNumberFormat="1" applyFont="1" applyBorder="1" applyAlignment="1">
      <alignment horizontal="center" vertical="center" wrapText="1"/>
    </xf>
    <xf numFmtId="41" fontId="24" fillId="0" borderId="23" xfId="0" applyNumberFormat="1" applyFont="1" applyBorder="1" applyAlignment="1">
      <alignment horizontal="center" vertical="center"/>
    </xf>
    <xf numFmtId="41" fontId="24" fillId="0" borderId="22" xfId="0" applyNumberFormat="1" applyFont="1" applyBorder="1" applyAlignment="1">
      <alignment horizontal="center" vertical="center"/>
    </xf>
    <xf numFmtId="41" fontId="24" fillId="0" borderId="24" xfId="0" applyNumberFormat="1" applyFont="1" applyBorder="1" applyAlignment="1">
      <alignment horizontal="center" vertical="center"/>
    </xf>
    <xf numFmtId="41" fontId="24" fillId="0" borderId="16" xfId="48" applyNumberFormat="1" applyFont="1" applyBorder="1" applyAlignment="1">
      <alignment horizontal="center" vertical="center" wrapText="1"/>
    </xf>
    <xf numFmtId="41" fontId="24" fillId="0" borderId="17" xfId="0" applyNumberFormat="1" applyFont="1" applyBorder="1" applyAlignment="1">
      <alignment horizontal="center" vertical="center"/>
    </xf>
    <xf numFmtId="41" fontId="24" fillId="0" borderId="16" xfId="0" applyNumberFormat="1" applyFont="1" applyBorder="1" applyAlignment="1">
      <alignment horizontal="center" vertical="center"/>
    </xf>
    <xf numFmtId="41" fontId="24" fillId="0" borderId="18" xfId="0" applyNumberFormat="1" applyFont="1" applyBorder="1" applyAlignment="1">
      <alignment horizontal="center" vertical="center"/>
    </xf>
    <xf numFmtId="41" fontId="24" fillId="0" borderId="25" xfId="48" applyNumberFormat="1" applyFont="1" applyBorder="1" applyAlignment="1">
      <alignment horizontal="center" vertical="center" wrapText="1"/>
    </xf>
    <xf numFmtId="41" fontId="24" fillId="0" borderId="26" xfId="0" applyNumberFormat="1" applyFont="1" applyBorder="1" applyAlignment="1">
      <alignment horizontal="center" vertical="center"/>
    </xf>
    <xf numFmtId="41" fontId="24" fillId="0" borderId="25" xfId="0" applyNumberFormat="1" applyFont="1" applyBorder="1" applyAlignment="1">
      <alignment horizontal="center" vertical="center"/>
    </xf>
    <xf numFmtId="41" fontId="24" fillId="0" borderId="27" xfId="0" applyNumberFormat="1" applyFont="1" applyBorder="1" applyAlignment="1">
      <alignment horizontal="center" vertical="center"/>
    </xf>
    <xf numFmtId="41" fontId="24" fillId="0" borderId="28" xfId="48" applyNumberFormat="1" applyFont="1" applyBorder="1" applyAlignment="1">
      <alignment horizontal="center" vertical="center" wrapText="1"/>
    </xf>
    <xf numFmtId="41" fontId="24" fillId="0" borderId="28" xfId="0" applyNumberFormat="1" applyFont="1" applyBorder="1" applyAlignment="1">
      <alignment horizontal="center" vertical="center"/>
    </xf>
    <xf numFmtId="41" fontId="24" fillId="0" borderId="29" xfId="0" applyNumberFormat="1" applyFont="1" applyBorder="1" applyAlignment="1">
      <alignment horizontal="center" vertical="center"/>
    </xf>
    <xf numFmtId="41" fontId="24" fillId="0" borderId="30" xfId="0" applyNumberFormat="1" applyFont="1" applyBorder="1" applyAlignment="1">
      <alignment horizontal="center" vertical="center"/>
    </xf>
    <xf numFmtId="41" fontId="24" fillId="0" borderId="31" xfId="48" applyNumberFormat="1" applyFont="1" applyBorder="1" applyAlignment="1">
      <alignment horizontal="center" vertical="center" wrapText="1"/>
    </xf>
    <xf numFmtId="41" fontId="24" fillId="0" borderId="32" xfId="0" applyNumberFormat="1" applyFont="1" applyBorder="1" applyAlignment="1">
      <alignment horizontal="center" vertical="center"/>
    </xf>
    <xf numFmtId="41" fontId="24" fillId="0" borderId="31" xfId="0" applyNumberFormat="1" applyFont="1" applyBorder="1" applyAlignment="1">
      <alignment horizontal="center" vertical="center"/>
    </xf>
    <xf numFmtId="41" fontId="24" fillId="0" borderId="33" xfId="0" applyNumberFormat="1" applyFont="1" applyBorder="1" applyAlignment="1">
      <alignment horizontal="center" vertical="center"/>
    </xf>
    <xf numFmtId="0" fontId="23" fillId="6" borderId="10" xfId="48" applyNumberFormat="1" applyFont="1" applyFill="1" applyBorder="1" applyAlignment="1">
      <alignment horizontal="center" vertical="center" wrapText="1"/>
    </xf>
    <xf numFmtId="0" fontId="25" fillId="6" borderId="11" xfId="0" applyNumberFormat="1" applyFont="1" applyFill="1" applyBorder="1" applyAlignment="1">
      <alignment horizontal="center" vertical="center" wrapText="1"/>
    </xf>
    <xf numFmtId="41" fontId="23" fillId="6" borderId="11" xfId="48" applyNumberFormat="1" applyFont="1" applyFill="1" applyBorder="1" applyAlignment="1">
      <alignment horizontal="center" vertical="center" wrapText="1"/>
    </xf>
    <xf numFmtId="41" fontId="23" fillId="6" borderId="10" xfId="48" applyNumberFormat="1" applyFont="1" applyFill="1" applyBorder="1" applyAlignment="1">
      <alignment horizontal="center" vertical="center" wrapText="1"/>
    </xf>
    <xf numFmtId="41" fontId="23" fillId="6" borderId="12" xfId="48" applyNumberFormat="1" applyFont="1" applyFill="1" applyBorder="1" applyAlignment="1">
      <alignment horizontal="center" vertical="center" wrapText="1"/>
    </xf>
    <xf numFmtId="0" fontId="1" fillId="6" borderId="14" xfId="48" applyNumberFormat="1" applyFont="1" applyFill="1" applyBorder="1" applyAlignment="1">
      <alignment horizontal="center" vertical="center" wrapText="1"/>
    </xf>
    <xf numFmtId="41" fontId="10" fillId="6" borderId="14" xfId="0" applyNumberFormat="1" applyFont="1" applyFill="1" applyBorder="1" applyAlignment="1">
      <alignment horizontal="center" vertical="center"/>
    </xf>
    <xf numFmtId="41" fontId="10" fillId="6" borderId="15" xfId="0" applyNumberFormat="1" applyFont="1" applyFill="1" applyBorder="1" applyAlignment="1">
      <alignment horizontal="center" vertical="center"/>
    </xf>
    <xf numFmtId="0" fontId="1" fillId="6" borderId="17" xfId="48" applyNumberFormat="1" applyFont="1" applyFill="1" applyBorder="1" applyAlignment="1">
      <alignment horizontal="center" vertical="center" wrapText="1"/>
    </xf>
    <xf numFmtId="41" fontId="10" fillId="6" borderId="17" xfId="0" applyNumberFormat="1" applyFont="1" applyFill="1" applyBorder="1" applyAlignment="1">
      <alignment horizontal="center" vertical="center"/>
    </xf>
    <xf numFmtId="41" fontId="10" fillId="6" borderId="18" xfId="0" applyNumberFormat="1" applyFont="1" applyFill="1" applyBorder="1" applyAlignment="1">
      <alignment horizontal="center" vertical="center"/>
    </xf>
    <xf numFmtId="0" fontId="1" fillId="6" borderId="20" xfId="48" applyNumberFormat="1" applyFont="1" applyFill="1" applyBorder="1" applyAlignment="1">
      <alignment horizontal="center" vertical="center" wrapText="1"/>
    </xf>
    <xf numFmtId="41" fontId="10" fillId="6" borderId="20" xfId="0" applyNumberFormat="1" applyFont="1" applyFill="1" applyBorder="1" applyAlignment="1">
      <alignment horizontal="center" vertical="center"/>
    </xf>
    <xf numFmtId="41" fontId="10" fillId="6" borderId="19" xfId="0" applyNumberFormat="1" applyFont="1" applyFill="1" applyBorder="1" applyAlignment="1">
      <alignment horizontal="center" vertical="center"/>
    </xf>
    <xf numFmtId="41" fontId="10" fillId="6" borderId="21" xfId="0" applyNumberFormat="1" applyFont="1" applyFill="1" applyBorder="1" applyAlignment="1">
      <alignment horizontal="center" vertical="center"/>
    </xf>
    <xf numFmtId="0" fontId="24" fillId="0" borderId="23" xfId="48" applyNumberFormat="1" applyFont="1" applyBorder="1" applyAlignment="1">
      <alignment horizontal="center" vertical="center" wrapText="1"/>
    </xf>
    <xf numFmtId="0" fontId="24" fillId="0" borderId="17" xfId="48" applyNumberFormat="1" applyFont="1" applyBorder="1" applyAlignment="1">
      <alignment horizontal="center" vertical="center" wrapText="1"/>
    </xf>
    <xf numFmtId="0" fontId="24" fillId="0" borderId="26" xfId="48" applyNumberFormat="1" applyFont="1" applyBorder="1" applyAlignment="1">
      <alignment horizontal="center" vertical="center" wrapText="1"/>
    </xf>
    <xf numFmtId="0" fontId="24" fillId="0" borderId="30" xfId="48" applyNumberFormat="1" applyFont="1" applyBorder="1" applyAlignment="1">
      <alignment horizontal="center" vertical="center" wrapText="1"/>
    </xf>
    <xf numFmtId="0" fontId="24" fillId="0" borderId="32" xfId="48" applyNumberFormat="1" applyFont="1" applyBorder="1" applyAlignment="1">
      <alignment horizontal="center" vertical="center" wrapText="1"/>
    </xf>
    <xf numFmtId="0" fontId="1" fillId="0" borderId="0" xfId="48" applyNumberFormat="1" applyFont="1" applyAlignment="1">
      <alignment horizontal="center" vertical="center"/>
    </xf>
    <xf numFmtId="41" fontId="1" fillId="0" borderId="0" xfId="48" applyNumberFormat="1" applyFont="1" applyAlignment="1">
      <alignment horizontal="center" vertical="center"/>
    </xf>
    <xf numFmtId="0" fontId="26" fillId="0" borderId="0" xfId="48" applyNumberFormat="1" applyFont="1" applyFill="1" applyAlignment="1">
      <alignment horizontal="center" vertical="center"/>
    </xf>
    <xf numFmtId="41" fontId="27" fillId="0" borderId="0" xfId="48" applyNumberFormat="1" applyFont="1" applyFill="1" applyAlignment="1">
      <alignment horizontal="center" vertical="center"/>
    </xf>
    <xf numFmtId="41" fontId="28" fillId="0" borderId="0" xfId="48" applyNumberFormat="1" applyFont="1" applyFill="1" applyBorder="1" applyAlignment="1">
      <alignment horizontal="center" vertical="center"/>
    </xf>
    <xf numFmtId="41" fontId="1" fillId="0" borderId="0" xfId="48" applyNumberFormat="1" applyFont="1" applyFill="1" applyAlignment="1">
      <alignment horizontal="right" vertical="center"/>
    </xf>
    <xf numFmtId="0" fontId="23" fillId="3" borderId="34" xfId="48" applyNumberFormat="1" applyFont="1" applyFill="1" applyBorder="1" applyAlignment="1">
      <alignment horizontal="center" vertical="center"/>
    </xf>
    <xf numFmtId="0" fontId="23" fillId="3" borderId="35" xfId="48" applyNumberFormat="1" applyFont="1" applyFill="1" applyBorder="1" applyAlignment="1">
      <alignment horizontal="center" vertical="center"/>
    </xf>
    <xf numFmtId="0" fontId="29" fillId="3" borderId="36" xfId="48" applyNumberFormat="1" applyFont="1" applyFill="1" applyBorder="1" applyAlignment="1">
      <alignment horizontal="center" vertical="center" wrapText="1"/>
    </xf>
    <xf numFmtId="41" fontId="29" fillId="3" borderId="37" xfId="48" applyNumberFormat="1" applyFont="1" applyFill="1" applyBorder="1" applyAlignment="1">
      <alignment horizontal="center" vertical="center"/>
    </xf>
    <xf numFmtId="41" fontId="30" fillId="3" borderId="38" xfId="48" applyNumberFormat="1" applyFont="1" applyFill="1" applyBorder="1" applyAlignment="1">
      <alignment horizontal="center" vertical="center"/>
    </xf>
    <xf numFmtId="0" fontId="29" fillId="3" borderId="39" xfId="48" applyNumberFormat="1" applyFont="1" applyFill="1" applyBorder="1" applyAlignment="1">
      <alignment horizontal="center" vertical="center" wrapText="1"/>
    </xf>
    <xf numFmtId="41" fontId="29" fillId="3" borderId="16" xfId="48" applyNumberFormat="1" applyFont="1" applyFill="1" applyBorder="1" applyAlignment="1">
      <alignment horizontal="center" vertical="center"/>
    </xf>
    <xf numFmtId="41" fontId="30" fillId="3" borderId="40" xfId="48" applyNumberFormat="1" applyFont="1" applyFill="1" applyBorder="1" applyAlignment="1">
      <alignment horizontal="center" vertical="center"/>
    </xf>
    <xf numFmtId="0" fontId="29" fillId="3" borderId="41" xfId="48" applyNumberFormat="1" applyFont="1" applyFill="1" applyBorder="1" applyAlignment="1">
      <alignment horizontal="center" vertical="center" wrapText="1"/>
    </xf>
    <xf numFmtId="41" fontId="29" fillId="3" borderId="41" xfId="48" applyNumberFormat="1" applyFont="1" applyFill="1" applyBorder="1" applyAlignment="1">
      <alignment horizontal="center" vertical="center"/>
    </xf>
    <xf numFmtId="41" fontId="29" fillId="3" borderId="31" xfId="48" applyNumberFormat="1" applyFont="1" applyFill="1" applyBorder="1" applyAlignment="1">
      <alignment horizontal="center" vertical="center"/>
    </xf>
    <xf numFmtId="41" fontId="29" fillId="3" borderId="42" xfId="48" applyNumberFormat="1" applyFont="1" applyFill="1" applyBorder="1" applyAlignment="1">
      <alignment horizontal="center" vertical="center"/>
    </xf>
    <xf numFmtId="0" fontId="31" fillId="0" borderId="43" xfId="48" applyNumberFormat="1" applyFont="1" applyFill="1" applyBorder="1" applyAlignment="1">
      <alignment horizontal="center" vertical="center" wrapText="1"/>
    </xf>
    <xf numFmtId="0" fontId="29" fillId="0" borderId="36" xfId="48" applyNumberFormat="1" applyFont="1" applyFill="1" applyBorder="1" applyAlignment="1">
      <alignment horizontal="center" vertical="center" wrapText="1"/>
    </xf>
    <xf numFmtId="0" fontId="29" fillId="0" borderId="36" xfId="48" applyNumberFormat="1" applyFont="1" applyFill="1" applyBorder="1" applyAlignment="1">
      <alignment horizontal="left" vertical="center" wrapText="1"/>
    </xf>
    <xf numFmtId="41" fontId="29" fillId="0" borderId="36" xfId="48" applyNumberFormat="1" applyFont="1" applyFill="1" applyBorder="1" applyAlignment="1">
      <alignment horizontal="center" vertical="center"/>
    </xf>
    <xf numFmtId="41" fontId="29" fillId="0" borderId="44" xfId="48" applyNumberFormat="1" applyFont="1" applyFill="1" applyBorder="1" applyAlignment="1">
      <alignment horizontal="center" vertical="center"/>
    </xf>
    <xf numFmtId="41" fontId="29" fillId="0" borderId="38" xfId="48" applyNumberFormat="1" applyFont="1" applyFill="1" applyBorder="1" applyAlignment="1">
      <alignment horizontal="center" vertical="center"/>
    </xf>
    <xf numFmtId="0" fontId="31" fillId="0" borderId="43" xfId="48" applyNumberFormat="1" applyFont="1" applyFill="1" applyBorder="1" applyAlignment="1">
      <alignment horizontal="left" vertical="center" wrapText="1"/>
    </xf>
    <xf numFmtId="0" fontId="29" fillId="0" borderId="39" xfId="48" applyNumberFormat="1" applyFont="1" applyFill="1" applyBorder="1" applyAlignment="1">
      <alignment horizontal="center" vertical="center" wrapText="1"/>
    </xf>
    <xf numFmtId="41" fontId="29" fillId="0" borderId="39" xfId="48" applyNumberFormat="1" applyFont="1" applyFill="1" applyBorder="1" applyAlignment="1">
      <alignment horizontal="center" vertical="center"/>
    </xf>
    <xf numFmtId="41" fontId="29" fillId="0" borderId="40" xfId="48" applyNumberFormat="1" applyFont="1" applyFill="1" applyBorder="1" applyAlignment="1">
      <alignment horizontal="center" vertical="center"/>
    </xf>
    <xf numFmtId="0" fontId="29" fillId="0" borderId="45" xfId="48" applyNumberFormat="1" applyFont="1" applyFill="1" applyBorder="1" applyAlignment="1">
      <alignment horizontal="center" vertical="center" wrapText="1"/>
    </xf>
    <xf numFmtId="41" fontId="29" fillId="0" borderId="45" xfId="48" applyNumberFormat="1" applyFont="1" applyFill="1" applyBorder="1" applyAlignment="1">
      <alignment horizontal="center" vertical="center"/>
    </xf>
    <xf numFmtId="41" fontId="29" fillId="0" borderId="25" xfId="48" applyNumberFormat="1" applyFont="1" applyFill="1" applyBorder="1" applyAlignment="1">
      <alignment horizontal="center" vertical="center"/>
    </xf>
    <xf numFmtId="41" fontId="29" fillId="0" borderId="46" xfId="48" applyNumberFormat="1" applyFont="1" applyFill="1" applyBorder="1" applyAlignment="1">
      <alignment horizontal="center" vertical="center"/>
    </xf>
    <xf numFmtId="0" fontId="29" fillId="0" borderId="47" xfId="48" applyNumberFormat="1" applyFont="1" applyFill="1" applyBorder="1" applyAlignment="1">
      <alignment horizontal="center" vertical="center" wrapText="1"/>
    </xf>
    <xf numFmtId="41" fontId="29" fillId="0" borderId="37" xfId="48" applyNumberFormat="1" applyFont="1" applyFill="1" applyBorder="1" applyAlignment="1">
      <alignment horizontal="center" vertical="center"/>
    </xf>
    <xf numFmtId="41" fontId="29" fillId="0" borderId="48" xfId="48" applyNumberFormat="1" applyFont="1" applyFill="1" applyBorder="1" applyAlignment="1">
      <alignment horizontal="center" vertical="center"/>
    </xf>
    <xf numFmtId="41" fontId="29" fillId="0" borderId="22" xfId="48" applyNumberFormat="1" applyFont="1" applyFill="1" applyBorder="1" applyAlignment="1">
      <alignment horizontal="center" vertical="center"/>
    </xf>
    <xf numFmtId="0" fontId="31" fillId="0" borderId="43" xfId="48" applyNumberFormat="1" applyFont="1" applyFill="1" applyBorder="1" applyAlignment="1">
      <alignment horizontal="left" vertical="center"/>
    </xf>
    <xf numFmtId="0" fontId="29" fillId="0" borderId="36" xfId="48" applyNumberFormat="1" applyFont="1" applyFill="1" applyBorder="1" applyAlignment="1">
      <alignment horizontal="left" vertical="center"/>
    </xf>
    <xf numFmtId="0" fontId="29" fillId="0" borderId="49" xfId="48" applyNumberFormat="1" applyFont="1" applyFill="1" applyBorder="1" applyAlignment="1">
      <alignment horizontal="center" vertical="center" wrapText="1"/>
    </xf>
    <xf numFmtId="41" fontId="29" fillId="0" borderId="49" xfId="48" applyNumberFormat="1" applyFont="1" applyFill="1" applyBorder="1" applyAlignment="1">
      <alignment horizontal="center" vertical="center"/>
    </xf>
    <xf numFmtId="41" fontId="29" fillId="0" borderId="50" xfId="48" applyNumberFormat="1" applyFont="1" applyFill="1" applyBorder="1" applyAlignment="1">
      <alignment horizontal="center" vertical="center"/>
    </xf>
    <xf numFmtId="41" fontId="29" fillId="0" borderId="51" xfId="48" applyNumberFormat="1" applyFont="1" applyFill="1" applyBorder="1" applyAlignment="1">
      <alignment horizontal="center" vertical="center"/>
    </xf>
    <xf numFmtId="0" fontId="29" fillId="0" borderId="52" xfId="48" applyNumberFormat="1" applyFont="1" applyFill="1" applyBorder="1" applyAlignment="1">
      <alignment horizontal="center" vertical="center" wrapText="1"/>
    </xf>
    <xf numFmtId="41" fontId="29" fillId="0" borderId="28" xfId="48" applyNumberFormat="1" applyFont="1" applyFill="1" applyBorder="1" applyAlignment="1">
      <alignment horizontal="center" vertical="center"/>
    </xf>
    <xf numFmtId="41" fontId="29" fillId="0" borderId="53" xfId="48" applyNumberFormat="1" applyFont="1" applyFill="1" applyBorder="1" applyAlignment="1">
      <alignment horizontal="center" vertical="center"/>
    </xf>
    <xf numFmtId="41" fontId="29" fillId="0" borderId="16" xfId="48" applyNumberFormat="1" applyFont="1" applyFill="1" applyBorder="1" applyAlignment="1">
      <alignment horizontal="center" vertical="center"/>
    </xf>
    <xf numFmtId="0" fontId="31" fillId="0" borderId="43" xfId="48" applyNumberFormat="1" applyFont="1" applyFill="1" applyBorder="1" applyAlignment="1">
      <alignment horizontal="center" vertical="center"/>
    </xf>
    <xf numFmtId="0" fontId="32" fillId="3" borderId="54" xfId="48" applyNumberFormat="1" applyFont="1" applyFill="1" applyBorder="1" applyAlignment="1">
      <alignment horizontal="center" vertical="center" wrapText="1"/>
    </xf>
    <xf numFmtId="41" fontId="32" fillId="3" borderId="54" xfId="48" applyNumberFormat="1" applyFont="1" applyFill="1" applyBorder="1" applyAlignment="1">
      <alignment horizontal="center" vertical="center"/>
    </xf>
    <xf numFmtId="41" fontId="32" fillId="3" borderId="55" xfId="48" applyNumberFormat="1" applyFont="1" applyFill="1" applyBorder="1" applyAlignment="1">
      <alignment horizontal="center" vertical="center"/>
    </xf>
    <xf numFmtId="0" fontId="32" fillId="3" borderId="36" xfId="48" applyNumberFormat="1" applyFont="1" applyFill="1" applyBorder="1" applyAlignment="1">
      <alignment horizontal="center" vertical="center" wrapText="1"/>
    </xf>
    <xf numFmtId="0" fontId="31" fillId="0" borderId="56" xfId="48" applyNumberFormat="1" applyFont="1" applyFill="1" applyBorder="1" applyAlignment="1">
      <alignment horizontal="center" vertical="center"/>
    </xf>
    <xf numFmtId="0" fontId="32" fillId="3" borderId="57" xfId="48" applyNumberFormat="1" applyFont="1" applyFill="1" applyBorder="1" applyAlignment="1">
      <alignment horizontal="center" vertical="center" wrapText="1"/>
    </xf>
    <xf numFmtId="41" fontId="32" fillId="3" borderId="41" xfId="48" applyNumberFormat="1" applyFont="1" applyFill="1" applyBorder="1" applyAlignment="1">
      <alignment horizontal="center" vertical="center"/>
    </xf>
    <xf numFmtId="41" fontId="32" fillId="3" borderId="33" xfId="48" applyNumberFormat="1" applyFont="1" applyFill="1" applyBorder="1" applyAlignment="1">
      <alignment horizontal="center" vertical="center"/>
    </xf>
    <xf numFmtId="0" fontId="31" fillId="0" borderId="58" xfId="48" applyNumberFormat="1" applyFont="1" applyFill="1" applyBorder="1" applyAlignment="1">
      <alignment horizontal="left" vertical="center"/>
    </xf>
    <xf numFmtId="0" fontId="29" fillId="0" borderId="59" xfId="48" applyNumberFormat="1" applyFont="1" applyFill="1" applyBorder="1" applyAlignment="1">
      <alignment horizontal="left" vertical="center"/>
    </xf>
    <xf numFmtId="0" fontId="29" fillId="0" borderId="59" xfId="48" applyNumberFormat="1" applyFont="1" applyFill="1" applyBorder="1" applyAlignment="1">
      <alignment horizontal="left" vertical="center" wrapText="1"/>
    </xf>
    <xf numFmtId="0" fontId="29" fillId="0" borderId="59" xfId="48" applyNumberFormat="1" applyFont="1" applyFill="1" applyBorder="1" applyAlignment="1">
      <alignment horizontal="center" vertical="center" wrapText="1"/>
    </xf>
    <xf numFmtId="41" fontId="29" fillId="0" borderId="60" xfId="48" applyNumberFormat="1" applyFont="1" applyFill="1" applyBorder="1" applyAlignment="1">
      <alignment horizontal="center" vertical="center"/>
    </xf>
    <xf numFmtId="41" fontId="29" fillId="0" borderId="61" xfId="48" applyNumberFormat="1" applyFont="1" applyFill="1" applyBorder="1" applyAlignment="1">
      <alignment horizontal="center" vertical="center"/>
    </xf>
    <xf numFmtId="41" fontId="32" fillId="3" borderId="28" xfId="48" applyNumberFormat="1" applyFont="1" applyFill="1" applyBorder="1" applyAlignment="1">
      <alignment horizontal="center" vertical="center"/>
    </xf>
    <xf numFmtId="41" fontId="32" fillId="3" borderId="36" xfId="48" applyNumberFormat="1" applyFont="1" applyFill="1" applyBorder="1" applyAlignment="1">
      <alignment horizontal="center" vertical="center"/>
    </xf>
    <xf numFmtId="41" fontId="32" fillId="3" borderId="24" xfId="48" applyNumberFormat="1" applyFont="1" applyFill="1" applyBorder="1" applyAlignment="1">
      <alignment horizontal="center" vertical="center"/>
    </xf>
    <xf numFmtId="0" fontId="32" fillId="3" borderId="39" xfId="48" applyNumberFormat="1" applyFont="1" applyFill="1" applyBorder="1" applyAlignment="1">
      <alignment horizontal="center" vertical="center" wrapText="1"/>
    </xf>
    <xf numFmtId="41" fontId="32" fillId="3" borderId="16" xfId="48" applyNumberFormat="1" applyFont="1" applyFill="1" applyBorder="1" applyAlignment="1">
      <alignment horizontal="center" vertical="center"/>
    </xf>
    <xf numFmtId="41" fontId="32" fillId="3" borderId="39" xfId="48" applyNumberFormat="1" applyFont="1" applyFill="1" applyBorder="1" applyAlignment="1">
      <alignment horizontal="center" vertical="center"/>
    </xf>
    <xf numFmtId="41" fontId="32" fillId="3" borderId="18" xfId="48" applyNumberFormat="1" applyFont="1" applyFill="1" applyBorder="1" applyAlignment="1">
      <alignment horizontal="center" vertical="center"/>
    </xf>
    <xf numFmtId="0" fontId="32" fillId="3" borderId="41" xfId="48" applyNumberFormat="1" applyFont="1" applyFill="1" applyBorder="1" applyAlignment="1">
      <alignment horizontal="center" vertical="center" wrapText="1"/>
    </xf>
    <xf numFmtId="41" fontId="32" fillId="3" borderId="31" xfId="48" applyNumberFormat="1" applyFont="1" applyFill="1" applyBorder="1" applyAlignment="1">
      <alignment horizontal="center" vertical="center"/>
    </xf>
    <xf numFmtId="41" fontId="32" fillId="3" borderId="38" xfId="48" applyNumberFormat="1" applyFont="1" applyFill="1" applyBorder="1" applyAlignment="1">
      <alignment horizontal="center" vertical="center"/>
    </xf>
    <xf numFmtId="41" fontId="32" fillId="3" borderId="40" xfId="48" applyNumberFormat="1" applyFont="1" applyFill="1" applyBorder="1" applyAlignment="1">
      <alignment horizontal="center" vertical="center"/>
    </xf>
    <xf numFmtId="41" fontId="32" fillId="3" borderId="42" xfId="48" applyNumberFormat="1" applyFont="1" applyFill="1" applyBorder="1" applyAlignment="1">
      <alignment horizontal="center" vertical="center"/>
    </xf>
    <xf numFmtId="0" fontId="29" fillId="0" borderId="62" xfId="48" applyNumberFormat="1" applyFont="1" applyFill="1" applyBorder="1" applyAlignment="1">
      <alignment horizontal="center" vertical="center" wrapText="1"/>
    </xf>
    <xf numFmtId="41" fontId="29" fillId="0" borderId="63" xfId="48" applyNumberFormat="1" applyFont="1" applyFill="1" applyBorder="1" applyAlignment="1">
      <alignment horizontal="center" vertical="center"/>
    </xf>
    <xf numFmtId="41" fontId="29" fillId="0" borderId="64" xfId="48" applyNumberFormat="1" applyFont="1" applyFill="1" applyBorder="1" applyAlignment="1">
      <alignment horizontal="center" vertical="center"/>
    </xf>
    <xf numFmtId="0" fontId="29" fillId="0" borderId="65" xfId="48" applyNumberFormat="1" applyFont="1" applyFill="1" applyBorder="1" applyAlignment="1">
      <alignment horizontal="center" vertical="center" wrapText="1"/>
    </xf>
    <xf numFmtId="41" fontId="29" fillId="0" borderId="66" xfId="48" applyNumberFormat="1" applyFont="1" applyFill="1" applyBorder="1" applyAlignment="1">
      <alignment horizontal="center" vertical="center"/>
    </xf>
    <xf numFmtId="41" fontId="29" fillId="0" borderId="67" xfId="48" applyNumberFormat="1" applyFont="1" applyFill="1" applyBorder="1" applyAlignment="1">
      <alignment horizontal="center" vertical="center"/>
    </xf>
    <xf numFmtId="41" fontId="32" fillId="3" borderId="44" xfId="48" applyNumberFormat="1" applyFont="1" applyFill="1" applyBorder="1" applyAlignment="1">
      <alignment horizontal="center" vertical="center"/>
    </xf>
    <xf numFmtId="41" fontId="32" fillId="3" borderId="68" xfId="48" applyNumberFormat="1" applyFont="1" applyFill="1" applyBorder="1" applyAlignment="1">
      <alignment horizontal="center" vertical="center"/>
    </xf>
    <xf numFmtId="41" fontId="32" fillId="3" borderId="22" xfId="48" applyNumberFormat="1" applyFont="1" applyFill="1" applyBorder="1" applyAlignment="1">
      <alignment horizontal="center" vertical="center"/>
    </xf>
    <xf numFmtId="41" fontId="32" fillId="3" borderId="66" xfId="48" applyNumberFormat="1" applyFont="1" applyFill="1" applyBorder="1" applyAlignment="1">
      <alignment horizontal="center" vertical="center"/>
    </xf>
    <xf numFmtId="41" fontId="32" fillId="3" borderId="57" xfId="48" applyNumberFormat="1" applyFont="1" applyFill="1" applyBorder="1" applyAlignment="1">
      <alignment horizontal="center" vertical="center"/>
    </xf>
    <xf numFmtId="41" fontId="32" fillId="3" borderId="69" xfId="48" applyNumberFormat="1" applyFont="1" applyFill="1" applyBorder="1" applyAlignment="1">
      <alignment horizontal="center" vertical="center"/>
    </xf>
    <xf numFmtId="41" fontId="32" fillId="3" borderId="70" xfId="48" applyNumberFormat="1" applyFont="1" applyFill="1" applyBorder="1" applyAlignment="1">
      <alignment horizontal="center" vertical="center"/>
    </xf>
    <xf numFmtId="0" fontId="29" fillId="0" borderId="60" xfId="48" applyNumberFormat="1" applyFont="1" applyFill="1" applyBorder="1" applyAlignment="1">
      <alignment horizontal="left" vertical="center"/>
    </xf>
    <xf numFmtId="0" fontId="29" fillId="0" borderId="22" xfId="48" applyNumberFormat="1" applyFont="1" applyFill="1" applyBorder="1" applyAlignment="1">
      <alignment horizontal="left" vertical="center" wrapText="1"/>
    </xf>
    <xf numFmtId="0" fontId="29" fillId="0" borderId="22" xfId="48" applyNumberFormat="1" applyFont="1" applyFill="1" applyBorder="1" applyAlignment="1">
      <alignment horizontal="left" vertical="center"/>
    </xf>
    <xf numFmtId="0" fontId="29" fillId="0" borderId="54" xfId="48" applyNumberFormat="1" applyFont="1" applyFill="1" applyBorder="1" applyAlignment="1">
      <alignment horizontal="center" vertical="center" wrapText="1"/>
    </xf>
    <xf numFmtId="0" fontId="29" fillId="0" borderId="25" xfId="48" applyNumberFormat="1" applyFont="1" applyFill="1" applyBorder="1" applyAlignment="1">
      <alignment horizontal="left" vertical="center"/>
    </xf>
    <xf numFmtId="0" fontId="32" fillId="3" borderId="52" xfId="48" applyNumberFormat="1" applyFont="1" applyFill="1" applyBorder="1" applyAlignment="1">
      <alignment horizontal="center" vertical="center" wrapText="1"/>
    </xf>
    <xf numFmtId="41" fontId="32" fillId="3" borderId="47" xfId="48" applyNumberFormat="1" applyFont="1" applyFill="1" applyBorder="1" applyAlignment="1">
      <alignment horizontal="center" vertical="center"/>
    </xf>
    <xf numFmtId="41" fontId="32" fillId="3" borderId="71" xfId="48" applyNumberFormat="1" applyFont="1" applyFill="1" applyBorder="1" applyAlignment="1">
      <alignment horizontal="center" vertical="center"/>
    </xf>
    <xf numFmtId="41" fontId="32" fillId="3" borderId="72" xfId="48" applyNumberFormat="1" applyFont="1" applyFill="1" applyBorder="1" applyAlignment="1">
      <alignment horizontal="center" vertical="center"/>
    </xf>
    <xf numFmtId="41" fontId="29" fillId="0" borderId="52" xfId="48" applyNumberFormat="1" applyFont="1" applyFill="1" applyBorder="1" applyAlignment="1">
      <alignment horizontal="center" vertical="center"/>
    </xf>
    <xf numFmtId="41" fontId="29" fillId="0" borderId="28" xfId="48" applyNumberFormat="1" applyFont="1" applyFill="1" applyBorder="1" applyAlignment="1">
      <alignment horizontal="center" vertical="center" wrapText="1"/>
    </xf>
    <xf numFmtId="41" fontId="29" fillId="0" borderId="71" xfId="48" applyNumberFormat="1" applyFont="1" applyFill="1" applyBorder="1" applyAlignment="1">
      <alignment horizontal="center" vertical="center"/>
    </xf>
    <xf numFmtId="41" fontId="29" fillId="0" borderId="18" xfId="48" applyNumberFormat="1" applyFont="1" applyFill="1" applyBorder="1" applyAlignment="1">
      <alignment horizontal="center" vertical="center"/>
    </xf>
    <xf numFmtId="0" fontId="29" fillId="0" borderId="52" xfId="48" applyNumberFormat="1" applyFont="1" applyFill="1" applyBorder="1" applyAlignment="1">
      <alignment horizontal="left" vertical="center"/>
    </xf>
    <xf numFmtId="41" fontId="32" fillId="3" borderId="37" xfId="48" applyNumberFormat="1" applyFont="1" applyFill="1" applyBorder="1" applyAlignment="1">
      <alignment horizontal="center" vertical="center"/>
    </xf>
    <xf numFmtId="0" fontId="10" fillId="0" borderId="0" xfId="48" applyNumberFormat="1" applyFont="1" applyFill="1" applyAlignment="1">
      <alignment horizontal="center" vertical="center"/>
    </xf>
    <xf numFmtId="0" fontId="1" fillId="0" borderId="0" xfId="48" applyNumberFormat="1" applyFont="1" applyFill="1" applyAlignment="1">
      <alignment horizontal="center" vertical="center"/>
    </xf>
    <xf numFmtId="41" fontId="1" fillId="0" borderId="0" xfId="48" applyNumberFormat="1" applyFont="1" applyFill="1" applyAlignment="1">
      <alignment horizontal="center" vertical="center"/>
    </xf>
    <xf numFmtId="0" fontId="10" fillId="0" borderId="0" xfId="48" applyNumberFormat="1" applyFont="1" applyAlignment="1">
      <alignment horizontal="center" vertical="center"/>
    </xf>
    <xf numFmtId="0" fontId="31" fillId="0" borderId="0" xfId="48" applyNumberFormat="1" applyFont="1" applyFill="1" applyAlignment="1">
      <alignment horizontal="center" vertical="center"/>
    </xf>
    <xf numFmtId="41" fontId="26" fillId="0" borderId="0" xfId="48" applyNumberFormat="1" applyFont="1" applyFill="1" applyAlignment="1">
      <alignment horizontal="center" vertical="center"/>
    </xf>
    <xf numFmtId="0" fontId="23" fillId="8" borderId="73" xfId="48" applyNumberFormat="1" applyFont="1" applyFill="1" applyBorder="1" applyAlignment="1">
      <alignment horizontal="center" vertical="center"/>
    </xf>
    <xf numFmtId="0" fontId="23" fillId="8" borderId="34" xfId="48" applyNumberFormat="1" applyFont="1" applyFill="1" applyBorder="1" applyAlignment="1">
      <alignment horizontal="center" vertical="center"/>
    </xf>
    <xf numFmtId="0" fontId="23" fillId="8" borderId="26" xfId="48" applyNumberFormat="1" applyFont="1" applyFill="1" applyBorder="1" applyAlignment="1">
      <alignment horizontal="center" vertical="center"/>
    </xf>
    <xf numFmtId="0" fontId="30" fillId="8" borderId="23" xfId="48" applyNumberFormat="1" applyFont="1" applyFill="1" applyBorder="1" applyAlignment="1">
      <alignment horizontal="center" vertical="center" wrapText="1"/>
    </xf>
    <xf numFmtId="41" fontId="30" fillId="8" borderId="37" xfId="48" applyNumberFormat="1" applyFont="1" applyFill="1" applyBorder="1" applyAlignment="1">
      <alignment horizontal="center" vertical="center"/>
    </xf>
    <xf numFmtId="41" fontId="30" fillId="8" borderId="24" xfId="48" applyNumberFormat="1" applyFont="1" applyFill="1" applyBorder="1" applyAlignment="1">
      <alignment horizontal="center" vertical="center"/>
    </xf>
    <xf numFmtId="0" fontId="30" fillId="8" borderId="17" xfId="48" applyNumberFormat="1" applyFont="1" applyFill="1" applyBorder="1" applyAlignment="1">
      <alignment horizontal="center" vertical="center" wrapText="1"/>
    </xf>
    <xf numFmtId="41" fontId="30" fillId="8" borderId="16" xfId="48" applyNumberFormat="1" applyFont="1" applyFill="1" applyBorder="1" applyAlignment="1">
      <alignment horizontal="center" vertical="center"/>
    </xf>
    <xf numFmtId="41" fontId="30" fillId="8" borderId="18" xfId="48" applyNumberFormat="1" applyFont="1" applyFill="1" applyBorder="1" applyAlignment="1">
      <alignment horizontal="center" vertical="center"/>
    </xf>
    <xf numFmtId="0" fontId="30" fillId="8" borderId="32" xfId="48" applyNumberFormat="1" applyFont="1" applyFill="1" applyBorder="1" applyAlignment="1">
      <alignment horizontal="center" vertical="center" wrapText="1"/>
    </xf>
    <xf numFmtId="41" fontId="30" fillId="8" borderId="31" xfId="48" applyNumberFormat="1" applyFont="1" applyFill="1" applyBorder="1" applyAlignment="1">
      <alignment horizontal="center" vertical="center"/>
    </xf>
    <xf numFmtId="41" fontId="30" fillId="8" borderId="33" xfId="48" applyNumberFormat="1" applyFont="1" applyFill="1" applyBorder="1" applyAlignment="1">
      <alignment horizontal="center" vertical="center"/>
    </xf>
    <xf numFmtId="0" fontId="32" fillId="0" borderId="58" xfId="48" applyNumberFormat="1" applyFont="1" applyFill="1" applyBorder="1" applyAlignment="1">
      <alignment horizontal="left" vertical="center"/>
    </xf>
    <xf numFmtId="0" fontId="29" fillId="0" borderId="60" xfId="48" applyNumberFormat="1" applyFont="1" applyFill="1" applyBorder="1" applyAlignment="1">
      <alignment horizontal="left" vertical="center" wrapText="1"/>
    </xf>
    <xf numFmtId="0" fontId="29" fillId="0" borderId="74" xfId="48" applyNumberFormat="1" applyFont="1" applyFill="1" applyBorder="1" applyAlignment="1">
      <alignment horizontal="center" vertical="center" wrapText="1"/>
    </xf>
    <xf numFmtId="41" fontId="30" fillId="0" borderId="75" xfId="48" applyNumberFormat="1" applyFont="1" applyFill="1" applyBorder="1" applyAlignment="1">
      <alignment horizontal="center" vertical="center"/>
    </xf>
    <xf numFmtId="0" fontId="32" fillId="0" borderId="43" xfId="48" applyNumberFormat="1" applyFont="1" applyFill="1" applyBorder="1" applyAlignment="1">
      <alignment horizontal="left" vertical="center" wrapText="1"/>
    </xf>
    <xf numFmtId="0" fontId="29" fillId="0" borderId="17" xfId="48" applyNumberFormat="1" applyFont="1" applyFill="1" applyBorder="1" applyAlignment="1">
      <alignment horizontal="center" vertical="center" wrapText="1"/>
    </xf>
    <xf numFmtId="41" fontId="30" fillId="0" borderId="18" xfId="48" applyNumberFormat="1" applyFont="1" applyFill="1" applyBorder="1" applyAlignment="1">
      <alignment horizontal="center" vertical="center"/>
    </xf>
    <xf numFmtId="0" fontId="32" fillId="0" borderId="43" xfId="48" applyNumberFormat="1" applyFont="1" applyFill="1" applyBorder="1" applyAlignment="1">
      <alignment horizontal="left" vertical="center"/>
    </xf>
    <xf numFmtId="0" fontId="29" fillId="0" borderId="25" xfId="48" applyNumberFormat="1" applyFont="1" applyFill="1" applyBorder="1" applyAlignment="1">
      <alignment horizontal="left" vertical="center" wrapText="1"/>
    </xf>
    <xf numFmtId="0" fontId="29" fillId="0" borderId="26" xfId="48" applyNumberFormat="1" applyFont="1" applyFill="1" applyBorder="1" applyAlignment="1">
      <alignment horizontal="center" vertical="center" wrapText="1"/>
    </xf>
    <xf numFmtId="41" fontId="29" fillId="0" borderId="27" xfId="48" applyNumberFormat="1" applyFont="1" applyFill="1" applyBorder="1" applyAlignment="1">
      <alignment horizontal="center" vertical="center"/>
    </xf>
    <xf numFmtId="0" fontId="29" fillId="0" borderId="28" xfId="48" applyNumberFormat="1" applyFont="1" applyFill="1" applyBorder="1" applyAlignment="1">
      <alignment horizontal="left" vertical="center" wrapText="1"/>
    </xf>
    <xf numFmtId="0" fontId="29" fillId="0" borderId="23" xfId="48" applyNumberFormat="1" applyFont="1" applyFill="1" applyBorder="1" applyAlignment="1">
      <alignment horizontal="center" vertical="center" wrapText="1"/>
    </xf>
    <xf numFmtId="41" fontId="30" fillId="0" borderId="29" xfId="48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left" vertical="center"/>
    </xf>
    <xf numFmtId="41" fontId="30" fillId="0" borderId="28" xfId="48" applyNumberFormat="1" applyFont="1" applyFill="1" applyBorder="1" applyAlignment="1">
      <alignment horizontal="center" vertical="center"/>
    </xf>
    <xf numFmtId="41" fontId="30" fillId="0" borderId="16" xfId="48" applyNumberFormat="1" applyFont="1" applyFill="1" applyBorder="1" applyAlignment="1">
      <alignment horizontal="center" vertical="center"/>
    </xf>
    <xf numFmtId="0" fontId="32" fillId="0" borderId="73" xfId="48" applyNumberFormat="1" applyFont="1" applyFill="1" applyBorder="1" applyAlignment="1">
      <alignment horizontal="left" vertical="center"/>
    </xf>
    <xf numFmtId="0" fontId="32" fillId="0" borderId="76" xfId="48" applyNumberFormat="1" applyFont="1" applyFill="1" applyBorder="1" applyAlignment="1">
      <alignment horizontal="left" vertical="center"/>
    </xf>
    <xf numFmtId="0" fontId="29" fillId="0" borderId="28" xfId="48" applyNumberFormat="1" applyFont="1" applyFill="1" applyBorder="1" applyAlignment="1">
      <alignment horizontal="left" vertical="center"/>
    </xf>
    <xf numFmtId="0" fontId="29" fillId="0" borderId="30" xfId="48" applyNumberFormat="1" applyFont="1" applyFill="1" applyBorder="1" applyAlignment="1">
      <alignment horizontal="center" vertical="center" wrapText="1"/>
    </xf>
    <xf numFmtId="0" fontId="32" fillId="0" borderId="77" xfId="48" applyNumberFormat="1" applyFont="1" applyFill="1" applyBorder="1" applyAlignment="1">
      <alignment horizontal="left" vertical="center" wrapText="1"/>
    </xf>
    <xf numFmtId="0" fontId="32" fillId="0" borderId="77" xfId="48" applyNumberFormat="1" applyFont="1" applyFill="1" applyBorder="1" applyAlignment="1">
      <alignment horizontal="left" vertical="center"/>
    </xf>
    <xf numFmtId="0" fontId="32" fillId="0" borderId="78" xfId="48" applyNumberFormat="1" applyFont="1" applyFill="1" applyBorder="1" applyAlignment="1">
      <alignment horizontal="left" vertical="center"/>
    </xf>
    <xf numFmtId="0" fontId="32" fillId="6" borderId="30" xfId="48" applyNumberFormat="1" applyFont="1" applyFill="1" applyBorder="1" applyAlignment="1">
      <alignment horizontal="center" vertical="center" wrapText="1"/>
    </xf>
    <xf numFmtId="41" fontId="32" fillId="6" borderId="28" xfId="48" applyNumberFormat="1" applyFont="1" applyFill="1" applyBorder="1" applyAlignment="1">
      <alignment horizontal="center" vertical="center"/>
    </xf>
    <xf numFmtId="41" fontId="31" fillId="6" borderId="29" xfId="48" applyNumberFormat="1" applyFont="1" applyFill="1" applyBorder="1" applyAlignment="1">
      <alignment horizontal="center" vertical="center"/>
    </xf>
    <xf numFmtId="0" fontId="32" fillId="6" borderId="17" xfId="48" applyNumberFormat="1" applyFont="1" applyFill="1" applyBorder="1" applyAlignment="1">
      <alignment horizontal="center" vertical="center" wrapText="1"/>
    </xf>
    <xf numFmtId="41" fontId="32" fillId="6" borderId="16" xfId="48" applyNumberFormat="1" applyFont="1" applyFill="1" applyBorder="1" applyAlignment="1">
      <alignment horizontal="center" vertical="center"/>
    </xf>
    <xf numFmtId="41" fontId="31" fillId="6" borderId="18" xfId="48" applyNumberFormat="1" applyFont="1" applyFill="1" applyBorder="1" applyAlignment="1">
      <alignment horizontal="center" vertical="center"/>
    </xf>
    <xf numFmtId="0" fontId="32" fillId="6" borderId="32" xfId="48" applyNumberFormat="1" applyFont="1" applyFill="1" applyBorder="1" applyAlignment="1">
      <alignment horizontal="center" vertical="center" wrapText="1"/>
    </xf>
    <xf numFmtId="41" fontId="32" fillId="6" borderId="31" xfId="48" applyNumberFormat="1" applyFont="1" applyFill="1" applyBorder="1" applyAlignment="1">
      <alignment horizontal="center" vertical="center"/>
    </xf>
    <xf numFmtId="41" fontId="32" fillId="6" borderId="33" xfId="48" applyNumberFormat="1" applyFont="1" applyFill="1" applyBorder="1" applyAlignment="1">
      <alignment horizontal="center" vertical="center"/>
    </xf>
    <xf numFmtId="0" fontId="32" fillId="0" borderId="58" xfId="48" applyNumberFormat="1" applyFont="1" applyFill="1" applyBorder="1" applyAlignment="1">
      <alignment horizontal="left" vertical="center" wrapText="1"/>
    </xf>
    <xf numFmtId="0" fontId="30" fillId="0" borderId="36" xfId="48" applyNumberFormat="1" applyFont="1" applyFill="1" applyBorder="1" applyAlignment="1">
      <alignment horizontal="left" vertical="center" wrapText="1"/>
    </xf>
    <xf numFmtId="41" fontId="30" fillId="0" borderId="24" xfId="48" applyNumberFormat="1" applyFont="1" applyFill="1" applyBorder="1" applyAlignment="1">
      <alignment horizontal="center" vertical="center"/>
    </xf>
    <xf numFmtId="0" fontId="29" fillId="0" borderId="79" xfId="48" applyNumberFormat="1" applyFont="1" applyFill="1" applyBorder="1" applyAlignment="1">
      <alignment horizontal="center" vertical="center" wrapText="1"/>
    </xf>
    <xf numFmtId="41" fontId="30" fillId="0" borderId="71" xfId="48" applyNumberFormat="1" applyFont="1" applyFill="1" applyBorder="1" applyAlignment="1">
      <alignment horizontal="center" vertical="center"/>
    </xf>
    <xf numFmtId="0" fontId="29" fillId="0" borderId="80" xfId="48" applyNumberFormat="1" applyFont="1" applyFill="1" applyBorder="1" applyAlignment="1">
      <alignment horizontal="center" vertical="center" wrapText="1"/>
    </xf>
    <xf numFmtId="41" fontId="30" fillId="0" borderId="55" xfId="48" applyNumberFormat="1" applyFont="1" applyFill="1" applyBorder="1" applyAlignment="1">
      <alignment horizontal="center" vertical="center"/>
    </xf>
    <xf numFmtId="0" fontId="29" fillId="0" borderId="23" xfId="48" applyNumberFormat="1" applyFont="1" applyFill="1" applyBorder="1" applyAlignment="1">
      <alignment horizontal="left" vertical="center"/>
    </xf>
    <xf numFmtId="0" fontId="29" fillId="0" borderId="23" xfId="48" applyNumberFormat="1" applyFont="1" applyFill="1" applyBorder="1" applyAlignment="1">
      <alignment horizontal="left" vertical="center" wrapText="1"/>
    </xf>
    <xf numFmtId="41" fontId="29" fillId="0" borderId="22" xfId="48" applyNumberFormat="1" applyFont="1" applyFill="1" applyBorder="1" applyAlignment="1">
      <alignment horizontal="center" vertical="center" wrapText="1"/>
    </xf>
    <xf numFmtId="0" fontId="32" fillId="0" borderId="56" xfId="48" applyNumberFormat="1" applyFont="1" applyFill="1" applyBorder="1" applyAlignment="1">
      <alignment horizontal="left" vertical="center"/>
    </xf>
    <xf numFmtId="0" fontId="29" fillId="0" borderId="32" xfId="48" applyNumberFormat="1" applyFont="1" applyFill="1" applyBorder="1" applyAlignment="1">
      <alignment horizontal="center" vertical="center" wrapText="1"/>
    </xf>
    <xf numFmtId="41" fontId="29" fillId="0" borderId="31" xfId="48" applyNumberFormat="1" applyFont="1" applyFill="1" applyBorder="1" applyAlignment="1">
      <alignment horizontal="center" vertical="center"/>
    </xf>
    <xf numFmtId="41" fontId="29" fillId="0" borderId="33" xfId="48" applyNumberFormat="1" applyFont="1" applyFill="1" applyBorder="1" applyAlignment="1">
      <alignment horizontal="center" vertical="center"/>
    </xf>
    <xf numFmtId="0" fontId="32" fillId="6" borderId="74" xfId="48" applyNumberFormat="1" applyFont="1" applyFill="1" applyBorder="1" applyAlignment="1">
      <alignment horizontal="center" vertical="center" wrapText="1"/>
    </xf>
    <xf numFmtId="41" fontId="32" fillId="6" borderId="60" xfId="48" applyNumberFormat="1" applyFont="1" applyFill="1" applyBorder="1" applyAlignment="1">
      <alignment horizontal="center" vertical="center"/>
    </xf>
    <xf numFmtId="41" fontId="31" fillId="6" borderId="75" xfId="48" applyNumberFormat="1" applyFont="1" applyFill="1" applyBorder="1" applyAlignment="1">
      <alignment horizontal="center" vertical="center"/>
    </xf>
    <xf numFmtId="41" fontId="30" fillId="0" borderId="60" xfId="48" applyNumberFormat="1" applyFont="1" applyFill="1" applyBorder="1" applyAlignment="1">
      <alignment horizontal="center" vertical="center"/>
    </xf>
    <xf numFmtId="41" fontId="30" fillId="0" borderId="60" xfId="48" applyNumberFormat="1" applyFont="1" applyFill="1" applyBorder="1" applyAlignment="1">
      <alignment horizontal="center" vertical="center" wrapText="1"/>
    </xf>
    <xf numFmtId="0" fontId="32" fillId="6" borderId="35" xfId="48" applyNumberFormat="1" applyFont="1" applyFill="1" applyBorder="1" applyAlignment="1">
      <alignment horizontal="center" vertical="center" wrapText="1"/>
    </xf>
    <xf numFmtId="41" fontId="32" fillId="6" borderId="34" xfId="48" applyNumberFormat="1" applyFont="1" applyFill="1" applyBorder="1" applyAlignment="1">
      <alignment horizontal="center" vertical="center"/>
    </xf>
    <xf numFmtId="41" fontId="31" fillId="6" borderId="81" xfId="48" applyNumberFormat="1" applyFont="1" applyFill="1" applyBorder="1" applyAlignment="1">
      <alignment horizontal="center" vertical="center"/>
    </xf>
    <xf numFmtId="0" fontId="32" fillId="6" borderId="82" xfId="48" applyNumberFormat="1" applyFont="1" applyFill="1" applyBorder="1" applyAlignment="1">
      <alignment horizontal="center" vertical="center" wrapText="1"/>
    </xf>
    <xf numFmtId="41" fontId="32" fillId="6" borderId="83" xfId="48" applyNumberFormat="1" applyFont="1" applyFill="1" applyBorder="1" applyAlignment="1">
      <alignment horizontal="center" vertical="center"/>
    </xf>
    <xf numFmtId="41" fontId="32" fillId="6" borderId="84" xfId="48" applyNumberFormat="1" applyFont="1" applyFill="1" applyBorder="1" applyAlignment="1">
      <alignment horizontal="center" vertical="center"/>
    </xf>
    <xf numFmtId="41" fontId="29" fillId="0" borderId="60" xfId="48" applyNumberFormat="1" applyFont="1" applyFill="1" applyBorder="1" applyAlignment="1">
      <alignment horizontal="center" vertical="center" wrapText="1"/>
    </xf>
    <xf numFmtId="0" fontId="29" fillId="0" borderId="0" xfId="48" applyNumberFormat="1" applyFont="1" applyFill="1" applyBorder="1" applyAlignment="1">
      <alignment horizontal="left" vertical="center"/>
    </xf>
    <xf numFmtId="41" fontId="32" fillId="6" borderId="29" xfId="48" applyNumberFormat="1" applyFont="1" applyFill="1" applyBorder="1" applyAlignment="1">
      <alignment horizontal="center" vertical="center"/>
    </xf>
    <xf numFmtId="41" fontId="32" fillId="6" borderId="18" xfId="48" applyNumberFormat="1" applyFont="1" applyFill="1" applyBorder="1" applyAlignment="1">
      <alignment horizontal="center" vertical="center"/>
    </xf>
    <xf numFmtId="0" fontId="32" fillId="0" borderId="0" xfId="48" applyNumberFormat="1" applyFont="1" applyFill="1" applyAlignment="1">
      <alignment horizontal="center" vertical="center"/>
    </xf>
    <xf numFmtId="0" fontId="33" fillId="24" borderId="13" xfId="0" applyNumberFormat="1" applyFont="1" applyFill="1" applyBorder="1" applyAlignment="1">
      <alignment horizontal="center" vertical="center" wrapText="1"/>
    </xf>
    <xf numFmtId="0" fontId="33" fillId="24" borderId="22" xfId="0" applyNumberFormat="1" applyFont="1" applyFill="1" applyBorder="1" applyAlignment="1">
      <alignment horizontal="center" vertical="center" wrapText="1"/>
    </xf>
    <xf numFmtId="0" fontId="33" fillId="24" borderId="25" xfId="0" applyNumberFormat="1" applyFont="1" applyFill="1" applyBorder="1" applyAlignment="1">
      <alignment horizontal="center" vertical="center" wrapText="1"/>
    </xf>
    <xf numFmtId="0" fontId="10" fillId="6" borderId="13" xfId="48" applyNumberFormat="1" applyFont="1" applyFill="1" applyBorder="1" applyAlignment="1">
      <alignment horizontal="center" vertical="center"/>
    </xf>
    <xf numFmtId="0" fontId="10" fillId="6" borderId="22" xfId="48" applyNumberFormat="1" applyFont="1" applyFill="1" applyBorder="1" applyAlignment="1">
      <alignment horizontal="center" vertical="center"/>
    </xf>
    <xf numFmtId="0" fontId="10" fillId="6" borderId="19" xfId="48" applyNumberFormat="1" applyFont="1" applyFill="1" applyBorder="1" applyAlignment="1">
      <alignment horizontal="center" vertical="center"/>
    </xf>
    <xf numFmtId="41" fontId="33" fillId="24" borderId="28" xfId="48" applyNumberFormat="1" applyFont="1" applyFill="1" applyBorder="1" applyAlignment="1">
      <alignment horizontal="center" vertical="center" wrapText="1"/>
    </xf>
    <xf numFmtId="41" fontId="33" fillId="24" borderId="22" xfId="48" applyNumberFormat="1" applyFont="1" applyFill="1" applyBorder="1" applyAlignment="1">
      <alignment horizontal="center" vertical="center" wrapText="1"/>
    </xf>
    <xf numFmtId="41" fontId="33" fillId="24" borderId="25" xfId="48" applyNumberFormat="1" applyFont="1" applyFill="1" applyBorder="1" applyAlignment="1">
      <alignment horizontal="center" vertical="center" wrapText="1"/>
    </xf>
    <xf numFmtId="41" fontId="33" fillId="24" borderId="13" xfId="48" applyNumberFormat="1" applyFont="1" applyFill="1" applyBorder="1" applyAlignment="1">
      <alignment horizontal="center" vertical="center" wrapText="1"/>
    </xf>
    <xf numFmtId="41" fontId="34" fillId="0" borderId="0" xfId="48" applyNumberFormat="1" applyFont="1" applyAlignment="1">
      <alignment horizontal="center" vertical="center"/>
    </xf>
    <xf numFmtId="41" fontId="35" fillId="0" borderId="0" xfId="48" applyNumberFormat="1" applyFont="1" applyAlignment="1">
      <alignment horizontal="center" vertical="center"/>
    </xf>
    <xf numFmtId="0" fontId="35" fillId="3" borderId="85" xfId="48" applyNumberFormat="1" applyFont="1" applyFill="1" applyBorder="1" applyAlignment="1">
      <alignment horizontal="center" vertical="center" wrapText="1"/>
    </xf>
    <xf numFmtId="0" fontId="35" fillId="3" borderId="77" xfId="48" applyNumberFormat="1" applyFont="1" applyFill="1" applyBorder="1" applyAlignment="1">
      <alignment horizontal="center" vertical="center"/>
    </xf>
    <xf numFmtId="0" fontId="35" fillId="3" borderId="86" xfId="48" applyNumberFormat="1" applyFont="1" applyFill="1" applyBorder="1" applyAlignment="1">
      <alignment horizontal="center" vertical="center"/>
    </xf>
    <xf numFmtId="0" fontId="35" fillId="8" borderId="85" xfId="48" applyNumberFormat="1" applyFont="1" applyFill="1" applyBorder="1" applyAlignment="1">
      <alignment horizontal="center" vertical="center" wrapText="1"/>
    </xf>
    <xf numFmtId="0" fontId="35" fillId="8" borderId="77" xfId="48" applyNumberFormat="1" applyFont="1" applyFill="1" applyBorder="1" applyAlignment="1">
      <alignment horizontal="center" vertical="center"/>
    </xf>
    <xf numFmtId="0" fontId="35" fillId="8" borderId="86" xfId="48" applyNumberFormat="1" applyFont="1" applyFill="1" applyBorder="1" applyAlignment="1">
      <alignment horizontal="center" vertical="center"/>
    </xf>
    <xf numFmtId="41" fontId="33" fillId="0" borderId="28" xfId="48" applyNumberFormat="1" applyFont="1" applyFill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33" fillId="0" borderId="28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31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3" fillId="24" borderId="28" xfId="0" applyNumberFormat="1" applyFont="1" applyFill="1" applyBorder="1" applyAlignment="1">
      <alignment horizontal="center" vertical="center" wrapText="1"/>
    </xf>
    <xf numFmtId="41" fontId="10" fillId="3" borderId="13" xfId="48" applyNumberFormat="1" applyFont="1" applyFill="1" applyBorder="1" applyAlignment="1">
      <alignment horizontal="center" vertical="center"/>
    </xf>
    <xf numFmtId="41" fontId="10" fillId="3" borderId="22" xfId="48" applyNumberFormat="1" applyFont="1" applyFill="1" applyBorder="1" applyAlignment="1">
      <alignment horizontal="center" vertical="center"/>
    </xf>
    <xf numFmtId="41" fontId="10" fillId="3" borderId="19" xfId="48" applyNumberFormat="1" applyFont="1" applyFill="1" applyBorder="1" applyAlignment="1">
      <alignment horizontal="center" vertical="center"/>
    </xf>
    <xf numFmtId="0" fontId="23" fillId="3" borderId="87" xfId="48" applyNumberFormat="1" applyFont="1" applyFill="1" applyBorder="1" applyAlignment="1">
      <alignment horizontal="center" vertical="center" wrapText="1"/>
    </xf>
    <xf numFmtId="0" fontId="23" fillId="3" borderId="34" xfId="48" applyNumberFormat="1" applyFont="1" applyFill="1" applyBorder="1" applyAlignment="1">
      <alignment horizontal="center" vertical="center" wrapText="1"/>
    </xf>
    <xf numFmtId="0" fontId="31" fillId="3" borderId="52" xfId="48" applyNumberFormat="1" applyFont="1" applyFill="1" applyBorder="1" applyAlignment="1">
      <alignment horizontal="center" vertical="center"/>
    </xf>
    <xf numFmtId="0" fontId="31" fillId="3" borderId="88" xfId="48" applyNumberFormat="1" applyFont="1" applyFill="1" applyBorder="1" applyAlignment="1">
      <alignment horizontal="center" vertical="center"/>
    </xf>
    <xf numFmtId="0" fontId="31" fillId="3" borderId="36" xfId="48" applyNumberFormat="1" applyFont="1" applyFill="1" applyBorder="1" applyAlignment="1">
      <alignment horizontal="center" vertical="center"/>
    </xf>
    <xf numFmtId="0" fontId="31" fillId="3" borderId="0" xfId="48" applyNumberFormat="1" applyFont="1" applyFill="1" applyBorder="1" applyAlignment="1">
      <alignment horizontal="center" vertical="center"/>
    </xf>
    <xf numFmtId="0" fontId="31" fillId="3" borderId="41" xfId="48" applyNumberFormat="1" applyFont="1" applyFill="1" applyBorder="1" applyAlignment="1">
      <alignment horizontal="center" vertical="center"/>
    </xf>
    <xf numFmtId="0" fontId="31" fillId="3" borderId="89" xfId="48" applyNumberFormat="1" applyFont="1" applyFill="1" applyBorder="1" applyAlignment="1">
      <alignment horizontal="center" vertical="center"/>
    </xf>
    <xf numFmtId="0" fontId="23" fillId="3" borderId="90" xfId="48" applyNumberFormat="1" applyFont="1" applyFill="1" applyBorder="1" applyAlignment="1">
      <alignment horizontal="center" vertical="center" wrapText="1"/>
    </xf>
    <xf numFmtId="0" fontId="23" fillId="3" borderId="91" xfId="48" applyNumberFormat="1" applyFont="1" applyFill="1" applyBorder="1" applyAlignment="1">
      <alignment horizontal="center" vertical="center"/>
    </xf>
    <xf numFmtId="0" fontId="23" fillId="3" borderId="43" xfId="48" applyNumberFormat="1" applyFont="1" applyFill="1" applyBorder="1" applyAlignment="1">
      <alignment horizontal="center" vertical="center"/>
    </xf>
    <xf numFmtId="0" fontId="23" fillId="3" borderId="0" xfId="48" applyNumberFormat="1" applyFont="1" applyFill="1" applyBorder="1" applyAlignment="1">
      <alignment horizontal="center" vertical="center"/>
    </xf>
    <xf numFmtId="0" fontId="23" fillId="3" borderId="56" xfId="48" applyNumberFormat="1" applyFont="1" applyFill="1" applyBorder="1" applyAlignment="1">
      <alignment horizontal="center" vertical="center"/>
    </xf>
    <xf numFmtId="0" fontId="23" fillId="3" borderId="89" xfId="48" applyNumberFormat="1" applyFont="1" applyFill="1" applyBorder="1" applyAlignment="1">
      <alignment horizontal="center" vertical="center"/>
    </xf>
    <xf numFmtId="0" fontId="29" fillId="0" borderId="36" xfId="48" applyNumberFormat="1" applyFont="1" applyFill="1" applyBorder="1" applyAlignment="1">
      <alignment horizontal="left" vertical="center" wrapText="1"/>
    </xf>
    <xf numFmtId="0" fontId="29" fillId="0" borderId="45" xfId="48" applyNumberFormat="1" applyFont="1" applyFill="1" applyBorder="1" applyAlignment="1">
      <alignment horizontal="left" vertical="center" wrapText="1"/>
    </xf>
    <xf numFmtId="0" fontId="29" fillId="0" borderId="52" xfId="48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/>
    </xf>
    <xf numFmtId="0" fontId="1" fillId="0" borderId="45" xfId="0" applyNumberFormat="1" applyFont="1" applyFill="1" applyBorder="1" applyAlignment="1">
      <alignment horizontal="left" vertical="center"/>
    </xf>
    <xf numFmtId="0" fontId="29" fillId="0" borderId="59" xfId="48" applyNumberFormat="1" applyFont="1" applyFill="1" applyBorder="1" applyAlignment="1">
      <alignment horizontal="left" vertical="center" wrapText="1"/>
    </xf>
    <xf numFmtId="0" fontId="29" fillId="0" borderId="36" xfId="0" applyNumberFormat="1" applyFont="1" applyBorder="1" applyAlignment="1">
      <alignment horizontal="left" vertical="center"/>
    </xf>
    <xf numFmtId="0" fontId="29" fillId="0" borderId="45" xfId="0" applyNumberFormat="1" applyFont="1" applyBorder="1" applyAlignment="1">
      <alignment horizontal="left" vertical="center"/>
    </xf>
    <xf numFmtId="0" fontId="1" fillId="0" borderId="0" xfId="48" applyNumberFormat="1" applyFont="1" applyAlignment="1">
      <alignment horizontal="center" vertical="center"/>
    </xf>
    <xf numFmtId="41" fontId="26" fillId="0" borderId="0" xfId="48" applyNumberFormat="1" applyFont="1" applyFill="1" applyAlignment="1">
      <alignment horizontal="center" vertical="center"/>
    </xf>
    <xf numFmtId="0" fontId="23" fillId="3" borderId="85" xfId="48" applyNumberFormat="1" applyFont="1" applyFill="1" applyBorder="1" applyAlignment="1">
      <alignment horizontal="center" vertical="center"/>
    </xf>
    <xf numFmtId="0" fontId="23" fillId="3" borderId="60" xfId="48" applyNumberFormat="1" applyFont="1" applyFill="1" applyBorder="1" applyAlignment="1">
      <alignment horizontal="center" vertical="center"/>
    </xf>
    <xf numFmtId="0" fontId="23" fillId="3" borderId="59" xfId="48" applyNumberFormat="1" applyFont="1" applyFill="1" applyBorder="1" applyAlignment="1">
      <alignment horizontal="center" vertical="center"/>
    </xf>
    <xf numFmtId="0" fontId="23" fillId="3" borderId="34" xfId="48" applyNumberFormat="1" applyFont="1" applyFill="1" applyBorder="1" applyAlignment="1">
      <alignment horizontal="center" vertical="center"/>
    </xf>
    <xf numFmtId="0" fontId="23" fillId="3" borderId="92" xfId="48" applyNumberFormat="1" applyFont="1" applyFill="1" applyBorder="1" applyAlignment="1">
      <alignment horizontal="center" vertical="center"/>
    </xf>
    <xf numFmtId="0" fontId="23" fillId="3" borderId="93" xfId="48" applyNumberFormat="1" applyFont="1" applyFill="1" applyBorder="1" applyAlignment="1">
      <alignment horizontal="center" vertical="center"/>
    </xf>
    <xf numFmtId="0" fontId="29" fillId="0" borderId="52" xfId="0" applyNumberFormat="1" applyFont="1" applyBorder="1" applyAlignment="1">
      <alignment horizontal="left" vertical="center" wrapText="1"/>
    </xf>
    <xf numFmtId="0" fontId="29" fillId="0" borderId="22" xfId="48" applyNumberFormat="1" applyFont="1" applyFill="1" applyBorder="1" applyAlignment="1">
      <alignment horizontal="left" vertical="center" wrapText="1"/>
    </xf>
    <xf numFmtId="0" fontId="29" fillId="0" borderId="22" xfId="0" applyNumberFormat="1" applyFont="1" applyFill="1" applyBorder="1" applyAlignment="1">
      <alignment horizontal="left" vertical="center"/>
    </xf>
    <xf numFmtId="0" fontId="29" fillId="0" borderId="25" xfId="0" applyNumberFormat="1" applyFont="1" applyFill="1" applyBorder="1" applyAlignment="1">
      <alignment horizontal="left" vertical="center"/>
    </xf>
    <xf numFmtId="0" fontId="29" fillId="0" borderId="60" xfId="48" applyNumberFormat="1" applyFont="1" applyFill="1" applyBorder="1" applyAlignment="1">
      <alignment horizontal="left" vertical="center" wrapText="1"/>
    </xf>
    <xf numFmtId="0" fontId="1" fillId="0" borderId="0" xfId="48" applyNumberFormat="1" applyFont="1" applyFill="1" applyAlignment="1">
      <alignment horizontal="center" vertical="center"/>
    </xf>
    <xf numFmtId="0" fontId="26" fillId="0" borderId="0" xfId="48" applyNumberFormat="1" applyFont="1" applyFill="1" applyAlignment="1">
      <alignment horizontal="center" vertical="center"/>
    </xf>
    <xf numFmtId="0" fontId="23" fillId="8" borderId="94" xfId="48" applyNumberFormat="1" applyFont="1" applyFill="1" applyBorder="1" applyAlignment="1">
      <alignment horizontal="center" vertical="center"/>
    </xf>
    <xf numFmtId="0" fontId="23" fillId="8" borderId="87" xfId="48" applyNumberFormat="1" applyFont="1" applyFill="1" applyBorder="1" applyAlignment="1">
      <alignment horizontal="center" vertical="center"/>
    </xf>
    <xf numFmtId="0" fontId="23" fillId="8" borderId="87" xfId="48" applyNumberFormat="1" applyFont="1" applyFill="1" applyBorder="1" applyAlignment="1">
      <alignment horizontal="center" vertical="center" wrapText="1"/>
    </xf>
    <xf numFmtId="0" fontId="23" fillId="8" borderId="34" xfId="48" applyNumberFormat="1" applyFont="1" applyFill="1" applyBorder="1" applyAlignment="1">
      <alignment horizontal="center" vertical="center"/>
    </xf>
    <xf numFmtId="0" fontId="23" fillId="8" borderId="95" xfId="48" applyNumberFormat="1" applyFont="1" applyFill="1" applyBorder="1" applyAlignment="1">
      <alignment horizontal="center" vertical="center"/>
    </xf>
    <xf numFmtId="0" fontId="23" fillId="8" borderId="81" xfId="48" applyNumberFormat="1" applyFont="1" applyFill="1" applyBorder="1" applyAlignment="1">
      <alignment horizontal="center" vertical="center"/>
    </xf>
    <xf numFmtId="0" fontId="31" fillId="6" borderId="76" xfId="48" applyNumberFormat="1" applyFont="1" applyFill="1" applyBorder="1" applyAlignment="1">
      <alignment horizontal="center" vertical="center"/>
    </xf>
    <xf numFmtId="0" fontId="31" fillId="6" borderId="88" xfId="48" applyNumberFormat="1" applyFont="1" applyFill="1" applyBorder="1" applyAlignment="1">
      <alignment horizontal="center" vertical="center"/>
    </xf>
    <xf numFmtId="0" fontId="31" fillId="6" borderId="30" xfId="48" applyNumberFormat="1" applyFont="1" applyFill="1" applyBorder="1" applyAlignment="1">
      <alignment horizontal="center" vertical="center"/>
    </xf>
    <xf numFmtId="0" fontId="31" fillId="6" borderId="43" xfId="48" applyNumberFormat="1" applyFont="1" applyFill="1" applyBorder="1" applyAlignment="1">
      <alignment horizontal="center" vertical="center"/>
    </xf>
    <xf numFmtId="0" fontId="31" fillId="6" borderId="0" xfId="48" applyNumberFormat="1" applyFont="1" applyFill="1" applyBorder="1" applyAlignment="1">
      <alignment horizontal="center" vertical="center"/>
    </xf>
    <xf numFmtId="0" fontId="31" fillId="6" borderId="23" xfId="48" applyNumberFormat="1" applyFont="1" applyFill="1" applyBorder="1" applyAlignment="1">
      <alignment horizontal="center" vertical="center"/>
    </xf>
    <xf numFmtId="0" fontId="31" fillId="6" borderId="56" xfId="48" applyNumberFormat="1" applyFont="1" applyFill="1" applyBorder="1" applyAlignment="1">
      <alignment horizontal="center" vertical="center"/>
    </xf>
    <xf numFmtId="0" fontId="31" fillId="6" borderId="89" xfId="48" applyNumberFormat="1" applyFont="1" applyFill="1" applyBorder="1" applyAlignment="1">
      <alignment horizontal="center" vertical="center"/>
    </xf>
    <xf numFmtId="0" fontId="31" fillId="6" borderId="32" xfId="48" applyNumberFormat="1" applyFont="1" applyFill="1" applyBorder="1" applyAlignment="1">
      <alignment horizontal="center" vertical="center"/>
    </xf>
    <xf numFmtId="0" fontId="29" fillId="0" borderId="25" xfId="48" applyNumberFormat="1" applyFont="1" applyFill="1" applyBorder="1" applyAlignment="1">
      <alignment horizontal="left" vertical="center" wrapText="1"/>
    </xf>
    <xf numFmtId="0" fontId="29" fillId="0" borderId="28" xfId="48" applyNumberFormat="1" applyFont="1" applyFill="1" applyBorder="1" applyAlignment="1">
      <alignment horizontal="left" vertical="center" wrapText="1"/>
    </xf>
    <xf numFmtId="0" fontId="23" fillId="8" borderId="35" xfId="48" applyNumberFormat="1" applyFont="1" applyFill="1" applyBorder="1" applyAlignment="1">
      <alignment horizontal="center" vertical="center"/>
    </xf>
    <xf numFmtId="41" fontId="29" fillId="0" borderId="22" xfId="48" applyNumberFormat="1" applyFont="1" applyFill="1" applyBorder="1" applyAlignment="1">
      <alignment horizontal="left" vertical="center" wrapText="1"/>
    </xf>
    <xf numFmtId="0" fontId="23" fillId="8" borderId="34" xfId="48" applyNumberFormat="1" applyFont="1" applyFill="1" applyBorder="1" applyAlignment="1">
      <alignment horizontal="center" vertical="center" wrapText="1"/>
    </xf>
    <xf numFmtId="0" fontId="23" fillId="8" borderId="43" xfId="48" applyNumberFormat="1" applyFont="1" applyFill="1" applyBorder="1" applyAlignment="1">
      <alignment horizontal="center" vertical="center"/>
    </xf>
    <xf numFmtId="0" fontId="23" fillId="8" borderId="0" xfId="48" applyNumberFormat="1" applyFont="1" applyFill="1" applyBorder="1" applyAlignment="1">
      <alignment horizontal="center" vertical="center"/>
    </xf>
    <xf numFmtId="0" fontId="23" fillId="8" borderId="23" xfId="48" applyNumberFormat="1" applyFont="1" applyFill="1" applyBorder="1" applyAlignment="1">
      <alignment horizontal="center" vertical="center"/>
    </xf>
    <xf numFmtId="0" fontId="23" fillId="8" borderId="56" xfId="48" applyNumberFormat="1" applyFont="1" applyFill="1" applyBorder="1" applyAlignment="1">
      <alignment horizontal="center" vertical="center"/>
    </xf>
    <xf numFmtId="0" fontId="23" fillId="8" borderId="89" xfId="48" applyNumberFormat="1" applyFont="1" applyFill="1" applyBorder="1" applyAlignment="1">
      <alignment horizontal="center" vertical="center"/>
    </xf>
    <xf numFmtId="0" fontId="23" fillId="8" borderId="32" xfId="48" applyNumberFormat="1" applyFont="1" applyFill="1" applyBorder="1" applyAlignment="1">
      <alignment horizontal="center" vertical="center"/>
    </xf>
    <xf numFmtId="0" fontId="30" fillId="0" borderId="52" xfId="48" applyNumberFormat="1" applyFont="1" applyFill="1" applyBorder="1" applyAlignment="1">
      <alignment horizontal="center" vertical="center"/>
    </xf>
    <xf numFmtId="0" fontId="30" fillId="0" borderId="30" xfId="48" applyNumberFormat="1" applyFont="1" applyFill="1" applyBorder="1" applyAlignment="1">
      <alignment horizontal="center" vertical="center"/>
    </xf>
    <xf numFmtId="0" fontId="30" fillId="0" borderId="36" xfId="48" applyNumberFormat="1" applyFont="1" applyFill="1" applyBorder="1" applyAlignment="1">
      <alignment horizontal="center" vertical="center"/>
    </xf>
    <xf numFmtId="0" fontId="30" fillId="0" borderId="23" xfId="48" applyNumberFormat="1" applyFont="1" applyFill="1" applyBorder="1" applyAlignment="1">
      <alignment horizontal="center" vertical="center"/>
    </xf>
    <xf numFmtId="0" fontId="30" fillId="0" borderId="45" xfId="48" applyNumberFormat="1" applyFont="1" applyFill="1" applyBorder="1" applyAlignment="1">
      <alignment horizontal="center" vertical="center"/>
    </xf>
    <xf numFmtId="0" fontId="30" fillId="0" borderId="26" xfId="48" applyNumberFormat="1" applyFont="1" applyFill="1" applyBorder="1" applyAlignment="1">
      <alignment horizontal="center" vertical="center"/>
    </xf>
    <xf numFmtId="0" fontId="30" fillId="0" borderId="41" xfId="48" applyNumberFormat="1" applyFont="1" applyFill="1" applyBorder="1" applyAlignment="1">
      <alignment horizontal="center" vertical="center"/>
    </xf>
    <xf numFmtId="0" fontId="30" fillId="0" borderId="32" xfId="48" applyNumberFormat="1" applyFont="1" applyFill="1" applyBorder="1" applyAlignment="1">
      <alignment horizontal="center" vertical="center"/>
    </xf>
    <xf numFmtId="0" fontId="31" fillId="6" borderId="58" xfId="48" applyNumberFormat="1" applyFont="1" applyFill="1" applyBorder="1" applyAlignment="1">
      <alignment horizontal="center" vertical="center"/>
    </xf>
    <xf numFmtId="0" fontId="31" fillId="6" borderId="96" xfId="48" applyNumberFormat="1" applyFont="1" applyFill="1" applyBorder="1" applyAlignment="1">
      <alignment horizontal="center" vertical="center"/>
    </xf>
    <xf numFmtId="0" fontId="31" fillId="6" borderId="74" xfId="48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1"/>
  <sheetViews>
    <sheetView workbookViewId="0" topLeftCell="A1">
      <selection activeCell="A4" sqref="A4"/>
    </sheetView>
  </sheetViews>
  <sheetFormatPr defaultColWidth="8.88671875" defaultRowHeight="13.5"/>
  <cols>
    <col min="1" max="1" width="80.77734375" style="10" customWidth="1"/>
  </cols>
  <sheetData>
    <row r="1" ht="99.75" customHeight="1"/>
    <row r="2" ht="40.5">
      <c r="A2" s="11" t="s">
        <v>59</v>
      </c>
    </row>
    <row r="31" ht="34.5">
      <c r="A31" s="12" t="s">
        <v>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G1"/>
    </sheetView>
  </sheetViews>
  <sheetFormatPr defaultColWidth="8.88671875" defaultRowHeight="13.5"/>
  <cols>
    <col min="1" max="1" width="5.77734375" style="10" customWidth="1"/>
    <col min="2" max="2" width="12.77734375" style="10" customWidth="1"/>
    <col min="3" max="3" width="6.77734375" style="10" customWidth="1"/>
    <col min="4" max="4" width="15.77734375" style="10" customWidth="1"/>
    <col min="5" max="5" width="14.77734375" style="10" customWidth="1"/>
    <col min="6" max="6" width="13.77734375" style="10" customWidth="1"/>
    <col min="7" max="7" width="17.77734375" style="10" customWidth="1"/>
  </cols>
  <sheetData>
    <row r="1" spans="1:7" ht="45" customHeight="1">
      <c r="A1" s="260" t="s">
        <v>7</v>
      </c>
      <c r="B1" s="260"/>
      <c r="C1" s="260"/>
      <c r="D1" s="260"/>
      <c r="E1" s="260"/>
      <c r="F1" s="260"/>
      <c r="G1" s="260"/>
    </row>
    <row r="2" spans="1:7" ht="15" customHeight="1">
      <c r="A2" s="261"/>
      <c r="B2" s="261"/>
      <c r="C2" s="261"/>
      <c r="D2" s="261"/>
      <c r="E2" s="261"/>
      <c r="F2" s="261"/>
      <c r="G2" s="261"/>
    </row>
    <row r="3" spans="1:7" ht="24.75" customHeight="1">
      <c r="A3" s="262" t="s">
        <v>18</v>
      </c>
      <c r="B3" s="13" t="s">
        <v>11</v>
      </c>
      <c r="C3" s="13" t="s">
        <v>14</v>
      </c>
      <c r="D3" s="14" t="s">
        <v>93</v>
      </c>
      <c r="E3" s="13" t="s">
        <v>95</v>
      </c>
      <c r="F3" s="13" t="s">
        <v>92</v>
      </c>
      <c r="G3" s="15" t="s">
        <v>57</v>
      </c>
    </row>
    <row r="4" spans="1:7" ht="18" customHeight="1">
      <c r="A4" s="263"/>
      <c r="B4" s="276" t="s">
        <v>17</v>
      </c>
      <c r="C4" s="16" t="s">
        <v>78</v>
      </c>
      <c r="D4" s="17">
        <f>D7+D10+D13+D16+D19</f>
        <v>623947000</v>
      </c>
      <c r="E4" s="18">
        <f>E7+E10+E13+E16+E19</f>
        <v>30005100</v>
      </c>
      <c r="F4" s="18">
        <f>F7+F10+F13+F16+F19</f>
        <v>17362900</v>
      </c>
      <c r="G4" s="19">
        <f>SUM(D4:F4)</f>
        <v>671315000</v>
      </c>
    </row>
    <row r="5" spans="1:7" ht="18" customHeight="1">
      <c r="A5" s="263"/>
      <c r="B5" s="277"/>
      <c r="C5" s="20" t="s">
        <v>83</v>
      </c>
      <c r="D5" s="21">
        <f>D8+D11+D14+D17+D20</f>
        <v>622985420</v>
      </c>
      <c r="E5" s="22">
        <f>E8+E11+E14+E17+E20</f>
        <v>29862526</v>
      </c>
      <c r="F5" s="22">
        <f>F8+F11+F14+F17+F20</f>
        <v>16759313</v>
      </c>
      <c r="G5" s="23">
        <f>SUM(D5:F5)</f>
        <v>669607259</v>
      </c>
    </row>
    <row r="6" spans="1:7" ht="18" customHeight="1">
      <c r="A6" s="263"/>
      <c r="B6" s="278"/>
      <c r="C6" s="24" t="s">
        <v>88</v>
      </c>
      <c r="D6" s="25">
        <f>D5-D4</f>
        <v>-961580</v>
      </c>
      <c r="E6" s="26">
        <f>E5-E4</f>
        <v>-142574</v>
      </c>
      <c r="F6" s="26">
        <f>F5-F4</f>
        <v>-603587</v>
      </c>
      <c r="G6" s="27">
        <f>G5-G4</f>
        <v>-1707741</v>
      </c>
    </row>
    <row r="7" spans="1:7" ht="18" customHeight="1">
      <c r="A7" s="263"/>
      <c r="B7" s="259" t="s">
        <v>60</v>
      </c>
      <c r="C7" s="28" t="s">
        <v>79</v>
      </c>
      <c r="D7" s="29">
        <f>세입!E18</f>
        <v>623897000</v>
      </c>
      <c r="E7" s="30">
        <f>세입!F18</f>
        <v>0</v>
      </c>
      <c r="F7" s="30"/>
      <c r="G7" s="31">
        <f>SUM(D7:F7)</f>
        <v>623897000</v>
      </c>
    </row>
    <row r="8" spans="1:7" ht="18" customHeight="1">
      <c r="A8" s="263"/>
      <c r="B8" s="257"/>
      <c r="C8" s="32" t="s">
        <v>84</v>
      </c>
      <c r="D8" s="33">
        <f>세입!E19</f>
        <v>622939100</v>
      </c>
      <c r="E8" s="34">
        <f>세입!F19</f>
        <v>0</v>
      </c>
      <c r="F8" s="34">
        <f>세입!G19</f>
        <v>0</v>
      </c>
      <c r="G8" s="35">
        <f>SUM(D8:F8)</f>
        <v>622939100</v>
      </c>
    </row>
    <row r="9" spans="1:7" ht="18" customHeight="1">
      <c r="A9" s="263"/>
      <c r="B9" s="258"/>
      <c r="C9" s="36" t="s">
        <v>89</v>
      </c>
      <c r="D9" s="37">
        <f>세입!E20</f>
        <v>-957900</v>
      </c>
      <c r="E9" s="38">
        <f>세입!F20</f>
        <v>0</v>
      </c>
      <c r="F9" s="38">
        <f>세입!G20</f>
        <v>0</v>
      </c>
      <c r="G9" s="39">
        <f>G8-G7</f>
        <v>-957900</v>
      </c>
    </row>
    <row r="10" spans="1:7" ht="18" customHeight="1">
      <c r="A10" s="263"/>
      <c r="B10" s="256" t="s">
        <v>96</v>
      </c>
      <c r="C10" s="40" t="s">
        <v>79</v>
      </c>
      <c r="D10" s="41">
        <f>세입!E27</f>
        <v>0</v>
      </c>
      <c r="E10" s="41">
        <f>세입!F27</f>
        <v>0</v>
      </c>
      <c r="F10" s="41">
        <f>세입!G27</f>
        <v>7200000</v>
      </c>
      <c r="G10" s="42">
        <f>SUM(D10:F10)</f>
        <v>7200000</v>
      </c>
    </row>
    <row r="11" spans="1:7" ht="18" customHeight="1">
      <c r="A11" s="263"/>
      <c r="B11" s="257"/>
      <c r="C11" s="32" t="s">
        <v>84</v>
      </c>
      <c r="D11" s="34">
        <f>세입!E28</f>
        <v>0</v>
      </c>
      <c r="E11" s="34">
        <f>세입!F28</f>
        <v>0</v>
      </c>
      <c r="F11" s="34">
        <f>세입!G28</f>
        <v>6610000</v>
      </c>
      <c r="G11" s="35">
        <f>SUM(D11:F11)</f>
        <v>6610000</v>
      </c>
    </row>
    <row r="12" spans="1:7" ht="18" customHeight="1">
      <c r="A12" s="263"/>
      <c r="B12" s="258"/>
      <c r="C12" s="36" t="s">
        <v>89</v>
      </c>
      <c r="D12" s="37">
        <f>D11-D10</f>
        <v>0</v>
      </c>
      <c r="E12" s="38">
        <f>E11-E10</f>
        <v>0</v>
      </c>
      <c r="F12" s="38">
        <f>F11-F10</f>
        <v>-590000</v>
      </c>
      <c r="G12" s="39">
        <f>G11-G10</f>
        <v>-590000</v>
      </c>
    </row>
    <row r="13" spans="1:7" ht="18" customHeight="1">
      <c r="A13" s="263"/>
      <c r="B13" s="256" t="s">
        <v>97</v>
      </c>
      <c r="C13" s="40" t="s">
        <v>79</v>
      </c>
      <c r="D13" s="43">
        <f>세입!E42</f>
        <v>0</v>
      </c>
      <c r="E13" s="41">
        <f>세입!F39</f>
        <v>18000000</v>
      </c>
      <c r="F13" s="41">
        <f>세입!G42</f>
        <v>0</v>
      </c>
      <c r="G13" s="42">
        <f>SUM(D13:F13)</f>
        <v>18000000</v>
      </c>
    </row>
    <row r="14" spans="1:7" ht="18" customHeight="1">
      <c r="A14" s="263"/>
      <c r="B14" s="257"/>
      <c r="C14" s="32" t="s">
        <v>84</v>
      </c>
      <c r="D14" s="33">
        <f>세입!E43</f>
        <v>0</v>
      </c>
      <c r="E14" s="34">
        <f>세입!F40</f>
        <v>17871000</v>
      </c>
      <c r="F14" s="34">
        <f>세입!G43</f>
        <v>0</v>
      </c>
      <c r="G14" s="35">
        <f>SUM(D14:F14)</f>
        <v>17871000</v>
      </c>
    </row>
    <row r="15" spans="1:7" ht="18" customHeight="1">
      <c r="A15" s="263"/>
      <c r="B15" s="258"/>
      <c r="C15" s="36" t="s">
        <v>89</v>
      </c>
      <c r="D15" s="37">
        <f>D14-D13</f>
        <v>0</v>
      </c>
      <c r="E15" s="38">
        <f>E14-E13</f>
        <v>-129000</v>
      </c>
      <c r="F15" s="38">
        <f>F14-F13</f>
        <v>0</v>
      </c>
      <c r="G15" s="39">
        <f>G14-G13</f>
        <v>-129000</v>
      </c>
    </row>
    <row r="16" spans="1:7" ht="18" customHeight="1">
      <c r="A16" s="263"/>
      <c r="B16" s="256" t="s">
        <v>98</v>
      </c>
      <c r="C16" s="40" t="s">
        <v>79</v>
      </c>
      <c r="D16" s="43">
        <f>세입!E51</f>
        <v>0</v>
      </c>
      <c r="E16" s="41">
        <f>세입!F45</f>
        <v>11380100</v>
      </c>
      <c r="F16" s="41">
        <f>세입!G51</f>
        <v>10137900</v>
      </c>
      <c r="G16" s="42">
        <f>SUM(D16:F16)</f>
        <v>21518000</v>
      </c>
    </row>
    <row r="17" spans="1:7" ht="18" customHeight="1">
      <c r="A17" s="263"/>
      <c r="B17" s="257"/>
      <c r="C17" s="32" t="s">
        <v>84</v>
      </c>
      <c r="D17" s="33">
        <f>세입!E52</f>
        <v>0</v>
      </c>
      <c r="E17" s="34">
        <f>세입!F46</f>
        <v>11380240</v>
      </c>
      <c r="F17" s="34">
        <f>세입!G52</f>
        <v>10137934</v>
      </c>
      <c r="G17" s="35">
        <f>SUM(D17:F17)</f>
        <v>21518174</v>
      </c>
    </row>
    <row r="18" spans="1:7" ht="18" customHeight="1">
      <c r="A18" s="263"/>
      <c r="B18" s="258"/>
      <c r="C18" s="36" t="s">
        <v>89</v>
      </c>
      <c r="D18" s="37">
        <f>D17-D16</f>
        <v>0</v>
      </c>
      <c r="E18" s="38">
        <f>E17-E16</f>
        <v>140</v>
      </c>
      <c r="F18" s="38">
        <f>F17-F16</f>
        <v>34</v>
      </c>
      <c r="G18" s="39">
        <f>G17-G16</f>
        <v>174</v>
      </c>
    </row>
    <row r="19" spans="1:7" ht="18" customHeight="1">
      <c r="A19" s="263"/>
      <c r="B19" s="268" t="s">
        <v>99</v>
      </c>
      <c r="C19" s="40" t="s">
        <v>79</v>
      </c>
      <c r="D19" s="43">
        <f>세입!E63</f>
        <v>50000</v>
      </c>
      <c r="E19" s="41">
        <f>세입!F63</f>
        <v>625000</v>
      </c>
      <c r="F19" s="41">
        <f>세입!G63</f>
        <v>25000</v>
      </c>
      <c r="G19" s="42">
        <f>SUM(D19:F19)</f>
        <v>700000</v>
      </c>
    </row>
    <row r="20" spans="1:7" ht="18" customHeight="1">
      <c r="A20" s="263"/>
      <c r="B20" s="269"/>
      <c r="C20" s="32" t="s">
        <v>84</v>
      </c>
      <c r="D20" s="33">
        <f>세입!E64</f>
        <v>46320</v>
      </c>
      <c r="E20" s="34">
        <f>세입!F64</f>
        <v>611286</v>
      </c>
      <c r="F20" s="34">
        <f>세입!G64</f>
        <v>11379</v>
      </c>
      <c r="G20" s="35">
        <f>SUM(D20:F20)</f>
        <v>668985</v>
      </c>
    </row>
    <row r="21" spans="1:7" ht="18" customHeight="1">
      <c r="A21" s="264"/>
      <c r="B21" s="270"/>
      <c r="C21" s="44" t="s">
        <v>89</v>
      </c>
      <c r="D21" s="45">
        <f>세입!E65</f>
        <v>-3680</v>
      </c>
      <c r="E21" s="46">
        <f>세입!F65</f>
        <v>-13714</v>
      </c>
      <c r="F21" s="46">
        <f>세입!G65</f>
        <v>-13621</v>
      </c>
      <c r="G21" s="47">
        <f>G20-G19</f>
        <v>-31015</v>
      </c>
    </row>
    <row r="22" ht="9.75" customHeight="1"/>
    <row r="23" spans="1:7" ht="24.75" customHeight="1">
      <c r="A23" s="265" t="s">
        <v>100</v>
      </c>
      <c r="B23" s="48" t="s">
        <v>11</v>
      </c>
      <c r="C23" s="49" t="s">
        <v>15</v>
      </c>
      <c r="D23" s="50" t="s">
        <v>93</v>
      </c>
      <c r="E23" s="51" t="s">
        <v>95</v>
      </c>
      <c r="F23" s="51" t="s">
        <v>92</v>
      </c>
      <c r="G23" s="52" t="s">
        <v>57</v>
      </c>
    </row>
    <row r="24" spans="1:7" ht="18" customHeight="1">
      <c r="A24" s="266"/>
      <c r="B24" s="253" t="s">
        <v>16</v>
      </c>
      <c r="C24" s="53" t="s">
        <v>78</v>
      </c>
      <c r="D24" s="54">
        <f>D27+D30+D33+D36+D39</f>
        <v>623947000</v>
      </c>
      <c r="E24" s="54">
        <f>E27+E30+E33+E36+E39</f>
        <v>30005100</v>
      </c>
      <c r="F24" s="54">
        <f>F27+F30+F33+F36+F39</f>
        <v>17362900</v>
      </c>
      <c r="G24" s="55">
        <f>SUM(D24:F24)</f>
        <v>671315000</v>
      </c>
    </row>
    <row r="25" spans="1:7" ht="18" customHeight="1">
      <c r="A25" s="266"/>
      <c r="B25" s="254"/>
      <c r="C25" s="56" t="s">
        <v>83</v>
      </c>
      <c r="D25" s="57">
        <f>D28+D31+D34+D37+D40</f>
        <v>622985420</v>
      </c>
      <c r="E25" s="57">
        <f>E28+E31+E34+E37+E40</f>
        <v>29862526</v>
      </c>
      <c r="F25" s="57">
        <f>F28+F31+F34+F37+F40</f>
        <v>16759313</v>
      </c>
      <c r="G25" s="58">
        <f>SUM(D25:F25)</f>
        <v>669607259</v>
      </c>
    </row>
    <row r="26" spans="1:7" ht="18" customHeight="1">
      <c r="A26" s="266"/>
      <c r="B26" s="255"/>
      <c r="C26" s="59" t="s">
        <v>88</v>
      </c>
      <c r="D26" s="60">
        <f>D25-D24</f>
        <v>-961580</v>
      </c>
      <c r="E26" s="61">
        <f>E25-E24</f>
        <v>-142574</v>
      </c>
      <c r="F26" s="61">
        <f>F25-F24</f>
        <v>-603587</v>
      </c>
      <c r="G26" s="62">
        <f>G25-G24</f>
        <v>-1707741</v>
      </c>
    </row>
    <row r="27" spans="1:7" ht="18" customHeight="1">
      <c r="A27" s="266"/>
      <c r="B27" s="250" t="s">
        <v>8</v>
      </c>
      <c r="C27" s="63" t="s">
        <v>79</v>
      </c>
      <c r="D27" s="29">
        <f>세출!E66</f>
        <v>447227000</v>
      </c>
      <c r="E27" s="29">
        <f>세출!F66</f>
        <v>21695100</v>
      </c>
      <c r="F27" s="29">
        <f>세출!G66</f>
        <v>7662900</v>
      </c>
      <c r="G27" s="31">
        <f>SUM(D27:F27)</f>
        <v>476585000</v>
      </c>
    </row>
    <row r="28" spans="1:7" ht="18" customHeight="1">
      <c r="A28" s="266"/>
      <c r="B28" s="251"/>
      <c r="C28" s="64" t="s">
        <v>84</v>
      </c>
      <c r="D28" s="33">
        <f>세출!E67</f>
        <v>445687430</v>
      </c>
      <c r="E28" s="33">
        <f>세출!F67</f>
        <v>18630260</v>
      </c>
      <c r="F28" s="33">
        <f>세출!G67</f>
        <v>500</v>
      </c>
      <c r="G28" s="35">
        <f>SUM(D28:F28)</f>
        <v>464318190</v>
      </c>
    </row>
    <row r="29" spans="1:7" ht="18" customHeight="1">
      <c r="A29" s="266"/>
      <c r="B29" s="252"/>
      <c r="C29" s="65" t="s">
        <v>89</v>
      </c>
      <c r="D29" s="37">
        <f>D28-D27</f>
        <v>-1539570</v>
      </c>
      <c r="E29" s="38">
        <f>E28-E27</f>
        <v>-3064840</v>
      </c>
      <c r="F29" s="38">
        <f>F28-F27</f>
        <v>-7662400</v>
      </c>
      <c r="G29" s="39">
        <f>G28-G27</f>
        <v>-12266810</v>
      </c>
    </row>
    <row r="30" spans="1:7" ht="18" customHeight="1">
      <c r="A30" s="266"/>
      <c r="B30" s="271" t="s">
        <v>9</v>
      </c>
      <c r="C30" s="66" t="s">
        <v>79</v>
      </c>
      <c r="D30" s="43">
        <f>세출!E78</f>
        <v>975000</v>
      </c>
      <c r="E30" s="43">
        <f>세출!F78</f>
        <v>1525000</v>
      </c>
      <c r="F30" s="43">
        <f>세출!G78</f>
        <v>0</v>
      </c>
      <c r="G30" s="42">
        <f>SUM(D30:F30)</f>
        <v>2500000</v>
      </c>
    </row>
    <row r="31" spans="1:7" ht="18" customHeight="1">
      <c r="A31" s="266"/>
      <c r="B31" s="272"/>
      <c r="C31" s="64" t="s">
        <v>84</v>
      </c>
      <c r="D31" s="33">
        <f>세출!E79</f>
        <v>972000</v>
      </c>
      <c r="E31" s="33">
        <f>세출!F79</f>
        <v>82500</v>
      </c>
      <c r="F31" s="33">
        <f>세출!G79</f>
        <v>0</v>
      </c>
      <c r="G31" s="35">
        <f>SUM(D31:F31)</f>
        <v>1054500</v>
      </c>
    </row>
    <row r="32" spans="1:7" ht="18" customHeight="1">
      <c r="A32" s="266"/>
      <c r="B32" s="274"/>
      <c r="C32" s="65" t="s">
        <v>89</v>
      </c>
      <c r="D32" s="37">
        <f>D31-D30</f>
        <v>-3000</v>
      </c>
      <c r="E32" s="38">
        <f>E31-E30</f>
        <v>-1442500</v>
      </c>
      <c r="F32" s="38">
        <f>F31-F30</f>
        <v>0</v>
      </c>
      <c r="G32" s="39">
        <f>G31-G30</f>
        <v>-1445500</v>
      </c>
    </row>
    <row r="33" spans="1:7" ht="18" customHeight="1">
      <c r="A33" s="266"/>
      <c r="B33" s="275" t="s">
        <v>12</v>
      </c>
      <c r="C33" s="66" t="s">
        <v>79</v>
      </c>
      <c r="D33" s="43">
        <f>세출!E126</f>
        <v>175745000</v>
      </c>
      <c r="E33" s="43">
        <f>세출!F126</f>
        <v>6685000</v>
      </c>
      <c r="F33" s="43">
        <f>세출!G126</f>
        <v>9700000</v>
      </c>
      <c r="G33" s="42">
        <f>SUM(D33:F33)</f>
        <v>192130000</v>
      </c>
    </row>
    <row r="34" spans="1:9" ht="18" customHeight="1">
      <c r="A34" s="266"/>
      <c r="B34" s="251"/>
      <c r="C34" s="64" t="s">
        <v>84</v>
      </c>
      <c r="D34" s="33">
        <f>세출!E127</f>
        <v>176248860</v>
      </c>
      <c r="E34" s="33">
        <f>세출!F127</f>
        <v>0</v>
      </c>
      <c r="F34" s="33">
        <f>세출!G127</f>
        <v>4389480</v>
      </c>
      <c r="G34" s="35">
        <f>SUM(D34:F34)</f>
        <v>180638340</v>
      </c>
      <c r="I34" s="1"/>
    </row>
    <row r="35" spans="1:7" ht="18" customHeight="1">
      <c r="A35" s="266"/>
      <c r="B35" s="252"/>
      <c r="C35" s="65" t="s">
        <v>89</v>
      </c>
      <c r="D35" s="37">
        <f>D34-D33</f>
        <v>503860</v>
      </c>
      <c r="E35" s="38">
        <f>E34-E33</f>
        <v>-6685000</v>
      </c>
      <c r="F35" s="38">
        <f>F34-F33</f>
        <v>-5310520</v>
      </c>
      <c r="G35" s="39">
        <f>G34-G33</f>
        <v>-11491660</v>
      </c>
    </row>
    <row r="36" spans="1:7" ht="18" customHeight="1">
      <c r="A36" s="266"/>
      <c r="B36" s="271" t="s">
        <v>13</v>
      </c>
      <c r="C36" s="66" t="s">
        <v>79</v>
      </c>
      <c r="D36" s="43">
        <f>세출!E150</f>
        <v>0</v>
      </c>
      <c r="E36" s="41">
        <f>세출!F150</f>
        <v>100000</v>
      </c>
      <c r="F36" s="41">
        <f>세출!G150</f>
        <v>0</v>
      </c>
      <c r="G36" s="42">
        <f>SUM(D36:F36)</f>
        <v>100000</v>
      </c>
    </row>
    <row r="37" spans="1:7" ht="18" customHeight="1">
      <c r="A37" s="266"/>
      <c r="B37" s="272"/>
      <c r="C37" s="64" t="s">
        <v>84</v>
      </c>
      <c r="D37" s="33">
        <f>세출!E151</f>
        <v>77130</v>
      </c>
      <c r="E37" s="34">
        <f>세출!F151</f>
        <v>150000</v>
      </c>
      <c r="F37" s="34">
        <f>세출!G151</f>
        <v>0</v>
      </c>
      <c r="G37" s="35">
        <f>SUM(D37:F37)</f>
        <v>227130</v>
      </c>
    </row>
    <row r="38" spans="1:7" ht="18" customHeight="1">
      <c r="A38" s="266"/>
      <c r="B38" s="274"/>
      <c r="C38" s="65" t="s">
        <v>89</v>
      </c>
      <c r="D38" s="37">
        <f>D37-D36</f>
        <v>77130</v>
      </c>
      <c r="E38" s="38">
        <f>E37-E36</f>
        <v>50000</v>
      </c>
      <c r="F38" s="38">
        <f>F37-F36</f>
        <v>0</v>
      </c>
      <c r="G38" s="39">
        <f>G37-G36</f>
        <v>127130</v>
      </c>
    </row>
    <row r="39" spans="1:7" ht="18" customHeight="1">
      <c r="A39" s="266"/>
      <c r="B39" s="271" t="s">
        <v>98</v>
      </c>
      <c r="C39" s="63" t="s">
        <v>79</v>
      </c>
      <c r="D39" s="43">
        <f>세출!E159</f>
        <v>0</v>
      </c>
      <c r="E39" s="43">
        <f>세출!F159</f>
        <v>0</v>
      </c>
      <c r="F39" s="43">
        <f>세출!G159</f>
        <v>0</v>
      </c>
      <c r="G39" s="42">
        <f>SUM(D39:F39)</f>
        <v>0</v>
      </c>
    </row>
    <row r="40" spans="1:7" ht="18" customHeight="1">
      <c r="A40" s="266"/>
      <c r="B40" s="272"/>
      <c r="C40" s="64" t="s">
        <v>84</v>
      </c>
      <c r="D40" s="33">
        <f>세출!E160</f>
        <v>0</v>
      </c>
      <c r="E40" s="33">
        <f>세출!F160</f>
        <v>10999766</v>
      </c>
      <c r="F40" s="33">
        <f>세출!G160</f>
        <v>12369333</v>
      </c>
      <c r="G40" s="35">
        <f>SUM(D40:F40)</f>
        <v>23369099</v>
      </c>
    </row>
    <row r="41" spans="1:7" ht="18" customHeight="1">
      <c r="A41" s="267"/>
      <c r="B41" s="273"/>
      <c r="C41" s="67" t="s">
        <v>89</v>
      </c>
      <c r="D41" s="45">
        <f>D40-D39</f>
        <v>0</v>
      </c>
      <c r="E41" s="46">
        <f>E40-E39</f>
        <v>10999766</v>
      </c>
      <c r="F41" s="46">
        <f>F40-F39</f>
        <v>12369333</v>
      </c>
      <c r="G41" s="47">
        <f>G40-G39</f>
        <v>23369099</v>
      </c>
    </row>
  </sheetData>
  <sheetProtection/>
  <mergeCells count="16">
    <mergeCell ref="A1:G1"/>
    <mergeCell ref="A2:G2"/>
    <mergeCell ref="A3:A21"/>
    <mergeCell ref="A23:A41"/>
    <mergeCell ref="B19:B21"/>
    <mergeCell ref="B39:B41"/>
    <mergeCell ref="B36:B38"/>
    <mergeCell ref="B33:B35"/>
    <mergeCell ref="B30:B32"/>
    <mergeCell ref="B4:B6"/>
    <mergeCell ref="B27:B29"/>
    <mergeCell ref="B24:B26"/>
    <mergeCell ref="B16:B18"/>
    <mergeCell ref="B13:B15"/>
    <mergeCell ref="B10:B12"/>
    <mergeCell ref="B7:B9"/>
  </mergeCells>
  <printOptions horizontalCentered="1" verticalCentered="1"/>
  <pageMargins left="0.19680555164813995" right="0.19680555164813995" top="0.590416669845581" bottom="0.39347222447395325" header="0.5115277767181396" footer="0.19666667282581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defaultGridColor="0" colorId="0" workbookViewId="0" topLeftCell="A2">
      <pane ySplit="7" topLeftCell="A9" activePane="bottomLeft" state="frozen"/>
      <selection pane="topLeft" activeCell="E10" sqref="E10"/>
    </sheetView>
  </sheetViews>
  <sheetFormatPr defaultColWidth="8.88671875" defaultRowHeight="13.5"/>
  <cols>
    <col min="1" max="1" width="9.3359375" style="172" customWidth="1"/>
    <col min="2" max="2" width="10.77734375" style="68" customWidth="1"/>
    <col min="3" max="3" width="9.3359375" style="68" customWidth="1"/>
    <col min="4" max="4" width="5.3359375" style="68" customWidth="1"/>
    <col min="5" max="5" width="12.77734375" style="69" customWidth="1"/>
    <col min="6" max="7" width="11.77734375" style="69" customWidth="1"/>
    <col min="8" max="8" width="14.77734375" style="69" customWidth="1"/>
    <col min="9" max="10" width="8.88671875" style="3" customWidth="1"/>
    <col min="11" max="256" width="8.88671875" style="2" customWidth="1"/>
  </cols>
  <sheetData>
    <row r="1" spans="1:3" ht="24.75" customHeight="1">
      <c r="A1" s="301"/>
      <c r="B1" s="301"/>
      <c r="C1" s="301"/>
    </row>
    <row r="2" spans="1:10" s="5" customFormat="1" ht="39.75" customHeight="1">
      <c r="A2" s="302" t="s">
        <v>101</v>
      </c>
      <c r="B2" s="302"/>
      <c r="C2" s="302"/>
      <c r="D2" s="302"/>
      <c r="E2" s="302"/>
      <c r="F2" s="302"/>
      <c r="G2" s="302"/>
      <c r="H2" s="302"/>
      <c r="I2" s="4"/>
      <c r="J2" s="4"/>
    </row>
    <row r="3" spans="1:10" s="5" customFormat="1" ht="15" customHeight="1">
      <c r="A3" s="70"/>
      <c r="B3" s="70"/>
      <c r="C3" s="70"/>
      <c r="D3" s="70"/>
      <c r="E3" s="71"/>
      <c r="F3" s="72"/>
      <c r="G3" s="71"/>
      <c r="H3" s="73" t="s">
        <v>68</v>
      </c>
      <c r="I3" s="4"/>
      <c r="J3" s="4"/>
    </row>
    <row r="4" spans="1:10" s="5" customFormat="1" ht="19.5" customHeight="1">
      <c r="A4" s="303" t="s">
        <v>67</v>
      </c>
      <c r="B4" s="304"/>
      <c r="C4" s="305"/>
      <c r="D4" s="287" t="s">
        <v>58</v>
      </c>
      <c r="E4" s="287" t="s">
        <v>93</v>
      </c>
      <c r="F4" s="279" t="s">
        <v>95</v>
      </c>
      <c r="G4" s="279" t="s">
        <v>92</v>
      </c>
      <c r="H4" s="307" t="s">
        <v>57</v>
      </c>
      <c r="I4" s="4"/>
      <c r="J4" s="4"/>
    </row>
    <row r="5" spans="1:10" s="5" customFormat="1" ht="19.5" customHeight="1">
      <c r="A5" s="74" t="s">
        <v>64</v>
      </c>
      <c r="B5" s="75" t="s">
        <v>65</v>
      </c>
      <c r="C5" s="75" t="s">
        <v>66</v>
      </c>
      <c r="D5" s="288"/>
      <c r="E5" s="288"/>
      <c r="F5" s="280"/>
      <c r="G5" s="306"/>
      <c r="H5" s="308"/>
      <c r="I5" s="4"/>
      <c r="J5" s="4"/>
    </row>
    <row r="6" spans="1:9" s="5" customFormat="1" ht="16.5" customHeight="1">
      <c r="A6" s="289" t="s">
        <v>94</v>
      </c>
      <c r="B6" s="290"/>
      <c r="C6" s="290"/>
      <c r="D6" s="76" t="s">
        <v>80</v>
      </c>
      <c r="E6" s="77">
        <f>E18+E27+E36+E42+E63+E51</f>
        <v>623947000</v>
      </c>
      <c r="F6" s="77">
        <f>F18+F27+F36+F42+F63+F51</f>
        <v>30005100</v>
      </c>
      <c r="G6" s="77">
        <f>G18+G27+G36+G42+G63+G51</f>
        <v>17362900</v>
      </c>
      <c r="H6" s="78">
        <f>SUM(E6:G6)</f>
        <v>671315000</v>
      </c>
      <c r="I6" s="4"/>
    </row>
    <row r="7" spans="1:9" s="5" customFormat="1" ht="16.5" customHeight="1">
      <c r="A7" s="289"/>
      <c r="B7" s="290"/>
      <c r="C7" s="290"/>
      <c r="D7" s="79" t="s">
        <v>85</v>
      </c>
      <c r="E7" s="80">
        <f>E19+E28+E37+E43+E64+E52</f>
        <v>622985420</v>
      </c>
      <c r="F7" s="80">
        <f>F19+F28+F37+F43+F64+F52</f>
        <v>29862526</v>
      </c>
      <c r="G7" s="80">
        <f>G19+G28+G37+G43+G64+G52</f>
        <v>16759313</v>
      </c>
      <c r="H7" s="81">
        <f>SUM(E7:G7)</f>
        <v>669607259</v>
      </c>
      <c r="I7" s="4"/>
    </row>
    <row r="8" spans="1:9" s="5" customFormat="1" ht="16.5" customHeight="1">
      <c r="A8" s="291"/>
      <c r="B8" s="292"/>
      <c r="C8" s="292"/>
      <c r="D8" s="82" t="s">
        <v>90</v>
      </c>
      <c r="E8" s="83">
        <f>SUM(E7-E6)</f>
        <v>-961580</v>
      </c>
      <c r="F8" s="84">
        <f>SUM(F7-F6)</f>
        <v>-142574</v>
      </c>
      <c r="G8" s="84">
        <f>SUM(G7-G6)</f>
        <v>-603587</v>
      </c>
      <c r="H8" s="85">
        <f>SUM(H7-H6)</f>
        <v>-1707741</v>
      </c>
      <c r="I8" s="4"/>
    </row>
    <row r="9" spans="1:8" s="5" customFormat="1" ht="18.75" customHeight="1">
      <c r="A9" s="86"/>
      <c r="B9" s="87"/>
      <c r="C9" s="293" t="s">
        <v>19</v>
      </c>
      <c r="D9" s="87" t="s">
        <v>80</v>
      </c>
      <c r="E9" s="89">
        <v>623897000</v>
      </c>
      <c r="F9" s="90">
        <v>0</v>
      </c>
      <c r="G9" s="90">
        <v>0</v>
      </c>
      <c r="H9" s="91">
        <f>SUM(E9:G9)</f>
        <v>623897000</v>
      </c>
    </row>
    <row r="10" spans="1:8" s="5" customFormat="1" ht="18.75" customHeight="1">
      <c r="A10" s="92" t="s">
        <v>61</v>
      </c>
      <c r="B10" s="88" t="s">
        <v>62</v>
      </c>
      <c r="C10" s="293"/>
      <c r="D10" s="93" t="s">
        <v>85</v>
      </c>
      <c r="E10" s="94">
        <v>622939100</v>
      </c>
      <c r="F10" s="90">
        <v>0</v>
      </c>
      <c r="G10" s="90">
        <v>0</v>
      </c>
      <c r="H10" s="95">
        <f>SUM(E10:G10)</f>
        <v>622939100</v>
      </c>
    </row>
    <row r="11" spans="1:8" s="5" customFormat="1" ht="18.75" customHeight="1">
      <c r="A11" s="92"/>
      <c r="B11" s="88"/>
      <c r="C11" s="294"/>
      <c r="D11" s="96" t="s">
        <v>90</v>
      </c>
      <c r="E11" s="97">
        <f>SUM(E10-E9)</f>
        <v>-957900</v>
      </c>
      <c r="F11" s="98">
        <f>SUM(F10-F9)</f>
        <v>0</v>
      </c>
      <c r="G11" s="98">
        <f>SUM(G10-G9)</f>
        <v>0</v>
      </c>
      <c r="H11" s="99">
        <f>SUM(H10-H9)</f>
        <v>-957900</v>
      </c>
    </row>
    <row r="12" spans="1:8" s="5" customFormat="1" ht="18.75" customHeight="1">
      <c r="A12" s="92"/>
      <c r="B12" s="88"/>
      <c r="C12" s="295" t="s">
        <v>25</v>
      </c>
      <c r="D12" s="100" t="s">
        <v>80</v>
      </c>
      <c r="E12" s="101">
        <v>0</v>
      </c>
      <c r="F12" s="101">
        <v>0</v>
      </c>
      <c r="G12" s="101">
        <v>0</v>
      </c>
      <c r="H12" s="102">
        <f>SUM(E12:G12)</f>
        <v>0</v>
      </c>
    </row>
    <row r="13" spans="1:8" s="5" customFormat="1" ht="18.75" customHeight="1">
      <c r="A13" s="92"/>
      <c r="B13" s="88"/>
      <c r="C13" s="293"/>
      <c r="D13" s="87" t="s">
        <v>85</v>
      </c>
      <c r="E13" s="103">
        <v>0</v>
      </c>
      <c r="F13" s="103">
        <v>0</v>
      </c>
      <c r="G13" s="103">
        <v>0</v>
      </c>
      <c r="H13" s="91">
        <f>SUM(E13:G13)</f>
        <v>0</v>
      </c>
    </row>
    <row r="14" spans="1:9" s="5" customFormat="1" ht="18.75" customHeight="1">
      <c r="A14" s="104"/>
      <c r="B14" s="105"/>
      <c r="C14" s="294"/>
      <c r="D14" s="106" t="s">
        <v>90</v>
      </c>
      <c r="E14" s="107">
        <f>SUM(E13-E12)</f>
        <v>0</v>
      </c>
      <c r="F14" s="108">
        <f>SUM(F13-F12)</f>
        <v>0</v>
      </c>
      <c r="G14" s="108">
        <f>SUM(G13-G12)</f>
        <v>0</v>
      </c>
      <c r="H14" s="109">
        <f>SUM(H13-H12)</f>
        <v>0</v>
      </c>
      <c r="I14" s="4"/>
    </row>
    <row r="15" spans="1:9" s="5" customFormat="1" ht="18.75" customHeight="1">
      <c r="A15" s="104"/>
      <c r="B15" s="105"/>
      <c r="C15" s="295" t="s">
        <v>26</v>
      </c>
      <c r="D15" s="110" t="s">
        <v>80</v>
      </c>
      <c r="E15" s="101">
        <v>0</v>
      </c>
      <c r="F15" s="101">
        <v>0</v>
      </c>
      <c r="G15" s="111">
        <v>0</v>
      </c>
      <c r="H15" s="112">
        <f>SUM(E15:G15)</f>
        <v>0</v>
      </c>
      <c r="I15" s="4"/>
    </row>
    <row r="16" spans="1:8" s="5" customFormat="1" ht="18.75" customHeight="1">
      <c r="A16" s="92"/>
      <c r="B16" s="88"/>
      <c r="C16" s="293"/>
      <c r="D16" s="93" t="s">
        <v>85</v>
      </c>
      <c r="E16" s="113">
        <v>0</v>
      </c>
      <c r="F16" s="113">
        <v>0</v>
      </c>
      <c r="G16" s="113">
        <v>0</v>
      </c>
      <c r="H16" s="95">
        <f>SUM(E16:G16)</f>
        <v>0</v>
      </c>
    </row>
    <row r="17" spans="1:9" s="5" customFormat="1" ht="18.75" customHeight="1">
      <c r="A17" s="104"/>
      <c r="B17" s="105"/>
      <c r="C17" s="293"/>
      <c r="D17" s="96" t="s">
        <v>90</v>
      </c>
      <c r="E17" s="97">
        <f>SUM(E16-E15)</f>
        <v>0</v>
      </c>
      <c r="F17" s="98">
        <f>SUM(F16-F15)</f>
        <v>0</v>
      </c>
      <c r="G17" s="98">
        <f>SUM(G16-G15)</f>
        <v>0</v>
      </c>
      <c r="H17" s="99">
        <f>SUM(H16-H15)</f>
        <v>0</v>
      </c>
      <c r="I17" s="4"/>
    </row>
    <row r="18" spans="1:9" s="8" customFormat="1" ht="18.75" customHeight="1">
      <c r="A18" s="114"/>
      <c r="B18" s="281" t="s">
        <v>102</v>
      </c>
      <c r="C18" s="282"/>
      <c r="D18" s="115" t="s">
        <v>81</v>
      </c>
      <c r="E18" s="116">
        <f>SUM(E9,E12,E15)</f>
        <v>623897000</v>
      </c>
      <c r="F18" s="116">
        <f>SUM(F9,F12,F15)</f>
        <v>0</v>
      </c>
      <c r="G18" s="116">
        <f>SUM(G9,G12,G15)</f>
        <v>0</v>
      </c>
      <c r="H18" s="117">
        <f>SUM(H9,H12,H15)</f>
        <v>623897000</v>
      </c>
      <c r="I18" s="7"/>
    </row>
    <row r="19" spans="1:9" s="8" customFormat="1" ht="18.75" customHeight="1">
      <c r="A19" s="114"/>
      <c r="B19" s="283"/>
      <c r="C19" s="284"/>
      <c r="D19" s="118" t="s">
        <v>86</v>
      </c>
      <c r="E19" s="116">
        <f>SUM(E10,E13,E16)</f>
        <v>622939100</v>
      </c>
      <c r="F19" s="116">
        <f>SUM(F10,F13,F16)</f>
        <v>0</v>
      </c>
      <c r="G19" s="116">
        <f>SUM(G10,G13,G16)</f>
        <v>0</v>
      </c>
      <c r="H19" s="117">
        <f>SUM(H10,H13,H16)</f>
        <v>622939100</v>
      </c>
      <c r="I19" s="7"/>
    </row>
    <row r="20" spans="1:9" s="8" customFormat="1" ht="18.75" customHeight="1">
      <c r="A20" s="119"/>
      <c r="B20" s="285"/>
      <c r="C20" s="286"/>
      <c r="D20" s="120" t="s">
        <v>91</v>
      </c>
      <c r="E20" s="121">
        <f>SUM(E11,E14,E17)</f>
        <v>-957900</v>
      </c>
      <c r="F20" s="121">
        <f>SUM(F11,F14,F17)</f>
        <v>0</v>
      </c>
      <c r="G20" s="121">
        <f>SUM(G11,G14,G17)</f>
        <v>0</v>
      </c>
      <c r="H20" s="122">
        <f>SUM(H11,H14,H17)</f>
        <v>-957900</v>
      </c>
      <c r="I20" s="7"/>
    </row>
    <row r="21" spans="1:9" s="5" customFormat="1" ht="18.75" customHeight="1">
      <c r="A21" s="123"/>
      <c r="B21" s="124"/>
      <c r="C21" s="298" t="s">
        <v>27</v>
      </c>
      <c r="D21" s="126" t="s">
        <v>80</v>
      </c>
      <c r="E21" s="101">
        <v>0</v>
      </c>
      <c r="F21" s="101">
        <v>0</v>
      </c>
      <c r="G21" s="127">
        <v>3200000</v>
      </c>
      <c r="H21" s="128">
        <f>SUM(E21:G21)</f>
        <v>3200000</v>
      </c>
      <c r="I21" s="4"/>
    </row>
    <row r="22" spans="1:8" s="5" customFormat="1" ht="18.75" customHeight="1">
      <c r="A22" s="92" t="s">
        <v>20</v>
      </c>
      <c r="B22" s="88" t="s">
        <v>21</v>
      </c>
      <c r="C22" s="299"/>
      <c r="D22" s="93" t="s">
        <v>85</v>
      </c>
      <c r="E22" s="113">
        <v>0</v>
      </c>
      <c r="F22" s="113">
        <v>0</v>
      </c>
      <c r="G22" s="113">
        <v>3100000</v>
      </c>
      <c r="H22" s="95">
        <f>SUM(E22:G22)</f>
        <v>3100000</v>
      </c>
    </row>
    <row r="23" spans="1:9" s="5" customFormat="1" ht="18.75" customHeight="1">
      <c r="A23" s="104"/>
      <c r="B23" s="105"/>
      <c r="C23" s="300"/>
      <c r="D23" s="96" t="s">
        <v>90</v>
      </c>
      <c r="E23" s="97">
        <f>SUM(E22-E21)</f>
        <v>0</v>
      </c>
      <c r="F23" s="98">
        <f>SUM(F22-F21)</f>
        <v>0</v>
      </c>
      <c r="G23" s="98">
        <f>SUM(G22-G21)</f>
        <v>-100000</v>
      </c>
      <c r="H23" s="99">
        <f>SUM(H22-H21)</f>
        <v>-100000</v>
      </c>
      <c r="I23" s="4"/>
    </row>
    <row r="24" spans="1:9" s="5" customFormat="1" ht="18.75" customHeight="1">
      <c r="A24" s="104"/>
      <c r="B24" s="105"/>
      <c r="C24" s="309" t="s">
        <v>28</v>
      </c>
      <c r="D24" s="100" t="s">
        <v>80</v>
      </c>
      <c r="E24" s="101">
        <v>0</v>
      </c>
      <c r="F24" s="101">
        <v>0</v>
      </c>
      <c r="G24" s="101">
        <v>4000000</v>
      </c>
      <c r="H24" s="112">
        <f>SUM(E24:G24)</f>
        <v>4000000</v>
      </c>
      <c r="I24" s="4"/>
    </row>
    <row r="25" spans="1:9" s="5" customFormat="1" ht="18.75" customHeight="1">
      <c r="A25" s="104"/>
      <c r="B25" s="105"/>
      <c r="C25" s="299"/>
      <c r="D25" s="87" t="s">
        <v>85</v>
      </c>
      <c r="E25" s="113">
        <v>0</v>
      </c>
      <c r="F25" s="113">
        <v>0</v>
      </c>
      <c r="G25" s="113">
        <v>3510000</v>
      </c>
      <c r="H25" s="95">
        <f>SUM(E25:G25)</f>
        <v>3510000</v>
      </c>
      <c r="I25" s="4"/>
    </row>
    <row r="26" spans="1:9" s="5" customFormat="1" ht="18.75" customHeight="1">
      <c r="A26" s="104"/>
      <c r="B26" s="105"/>
      <c r="C26" s="299"/>
      <c r="D26" s="106" t="s">
        <v>90</v>
      </c>
      <c r="E26" s="97">
        <f>SUM(E25-E24)</f>
        <v>0</v>
      </c>
      <c r="F26" s="98">
        <f>SUM(F25-F24)</f>
        <v>0</v>
      </c>
      <c r="G26" s="98">
        <f>SUM(G25-G24)</f>
        <v>-490000</v>
      </c>
      <c r="H26" s="99">
        <f>SUM(H25-H24)</f>
        <v>-490000</v>
      </c>
      <c r="I26" s="4"/>
    </row>
    <row r="27" spans="1:11" s="8" customFormat="1" ht="18.75" customHeight="1">
      <c r="A27" s="114"/>
      <c r="B27" s="281" t="s">
        <v>1</v>
      </c>
      <c r="C27" s="282"/>
      <c r="D27" s="118" t="s">
        <v>81</v>
      </c>
      <c r="E27" s="129">
        <f>E21+E24</f>
        <v>0</v>
      </c>
      <c r="F27" s="130">
        <f>F21+F24</f>
        <v>0</v>
      </c>
      <c r="G27" s="130">
        <f>G21+G24</f>
        <v>7200000</v>
      </c>
      <c r="H27" s="131">
        <f>H21+H24</f>
        <v>7200000</v>
      </c>
      <c r="I27" s="7"/>
      <c r="J27" s="9"/>
      <c r="K27" s="9"/>
    </row>
    <row r="28" spans="1:10" s="8" customFormat="1" ht="18.75" customHeight="1">
      <c r="A28" s="114"/>
      <c r="B28" s="283"/>
      <c r="C28" s="284"/>
      <c r="D28" s="132" t="s">
        <v>86</v>
      </c>
      <c r="E28" s="133">
        <f>E22+E25</f>
        <v>0</v>
      </c>
      <c r="F28" s="134">
        <f>F22+F25</f>
        <v>0</v>
      </c>
      <c r="G28" s="134">
        <f>G22+G25</f>
        <v>6610000</v>
      </c>
      <c r="H28" s="135">
        <f>H22+H25</f>
        <v>6610000</v>
      </c>
      <c r="I28" s="7"/>
      <c r="J28" s="9"/>
    </row>
    <row r="29" spans="1:9" s="8" customFormat="1" ht="18.75" customHeight="1">
      <c r="A29" s="119"/>
      <c r="B29" s="285"/>
      <c r="C29" s="286"/>
      <c r="D29" s="136" t="s">
        <v>91</v>
      </c>
      <c r="E29" s="137">
        <f>E23+E26</f>
        <v>0</v>
      </c>
      <c r="F29" s="121">
        <f>F23+F26</f>
        <v>0</v>
      </c>
      <c r="G29" s="121">
        <f>G23+G26</f>
        <v>-590000</v>
      </c>
      <c r="H29" s="122">
        <f>H23+H26</f>
        <v>-590000</v>
      </c>
      <c r="I29" s="7"/>
    </row>
    <row r="30" spans="1:9" s="5" customFormat="1" ht="18.75" customHeight="1">
      <c r="A30" s="104"/>
      <c r="B30" s="105"/>
      <c r="C30" s="293" t="s">
        <v>29</v>
      </c>
      <c r="D30" s="87" t="s">
        <v>80</v>
      </c>
      <c r="E30" s="101">
        <v>0</v>
      </c>
      <c r="F30" s="101">
        <v>0</v>
      </c>
      <c r="G30" s="101">
        <v>0</v>
      </c>
      <c r="H30" s="128">
        <f>SUM(E30:G30)</f>
        <v>0</v>
      </c>
      <c r="I30" s="4"/>
    </row>
    <row r="31" spans="1:9" s="5" customFormat="1" ht="18.75" customHeight="1">
      <c r="A31" s="104" t="s">
        <v>22</v>
      </c>
      <c r="B31" s="105" t="s">
        <v>23</v>
      </c>
      <c r="C31" s="293"/>
      <c r="D31" s="93" t="s">
        <v>85</v>
      </c>
      <c r="E31" s="113">
        <v>0</v>
      </c>
      <c r="F31" s="113">
        <v>0</v>
      </c>
      <c r="G31" s="113">
        <v>0</v>
      </c>
      <c r="H31" s="95">
        <f>SUM(E31:G31)</f>
        <v>0</v>
      </c>
      <c r="I31" s="4"/>
    </row>
    <row r="32" spans="1:9" s="5" customFormat="1" ht="18.75" customHeight="1">
      <c r="A32" s="104"/>
      <c r="B32" s="105"/>
      <c r="C32" s="294"/>
      <c r="D32" s="96" t="s">
        <v>90</v>
      </c>
      <c r="E32" s="97">
        <f>SUM(E31-E30)</f>
        <v>0</v>
      </c>
      <c r="F32" s="98">
        <f>SUM(F31-F30)</f>
        <v>0</v>
      </c>
      <c r="G32" s="98">
        <f>SUM(G31-G30)</f>
        <v>0</v>
      </c>
      <c r="H32" s="99">
        <f>SUM(H31-H30)</f>
        <v>0</v>
      </c>
      <c r="I32" s="4"/>
    </row>
    <row r="33" spans="1:9" s="5" customFormat="1" ht="18.75" customHeight="1">
      <c r="A33" s="104"/>
      <c r="B33" s="105"/>
      <c r="C33" s="295" t="s">
        <v>63</v>
      </c>
      <c r="D33" s="110" t="s">
        <v>80</v>
      </c>
      <c r="E33" s="101">
        <v>0</v>
      </c>
      <c r="F33" s="101">
        <v>0</v>
      </c>
      <c r="G33" s="101">
        <v>0</v>
      </c>
      <c r="H33" s="112">
        <f>SUM(E33:G33)</f>
        <v>0</v>
      </c>
      <c r="I33" s="4"/>
    </row>
    <row r="34" spans="1:8" s="5" customFormat="1" ht="18.75" customHeight="1">
      <c r="A34" s="92"/>
      <c r="B34" s="88"/>
      <c r="C34" s="293"/>
      <c r="D34" s="93" t="s">
        <v>85</v>
      </c>
      <c r="E34" s="113">
        <v>0</v>
      </c>
      <c r="F34" s="113">
        <v>0</v>
      </c>
      <c r="G34" s="113">
        <v>0</v>
      </c>
      <c r="H34" s="95">
        <f>SUM(E34:G34)</f>
        <v>0</v>
      </c>
    </row>
    <row r="35" spans="1:9" s="5" customFormat="1" ht="18.75" customHeight="1">
      <c r="A35" s="104"/>
      <c r="B35" s="105"/>
      <c r="C35" s="293"/>
      <c r="D35" s="96" t="s">
        <v>90</v>
      </c>
      <c r="E35" s="97">
        <f>SUM(E34-E33)</f>
        <v>0</v>
      </c>
      <c r="F35" s="98">
        <f>SUM(F34-F33)</f>
        <v>0</v>
      </c>
      <c r="G35" s="98">
        <f>SUM(G34-G33)</f>
        <v>0</v>
      </c>
      <c r="H35" s="99">
        <f>SUM(H34-H33)</f>
        <v>0</v>
      </c>
      <c r="I35" s="4"/>
    </row>
    <row r="36" spans="1:9" s="8" customFormat="1" ht="18.75" customHeight="1">
      <c r="A36" s="114"/>
      <c r="B36" s="281" t="s">
        <v>3</v>
      </c>
      <c r="C36" s="282"/>
      <c r="D36" s="118" t="s">
        <v>81</v>
      </c>
      <c r="E36" s="130">
        <f>E33+E30</f>
        <v>0</v>
      </c>
      <c r="F36" s="130">
        <f>F33+F30</f>
        <v>0</v>
      </c>
      <c r="G36" s="129">
        <f>G33+G30</f>
        <v>0</v>
      </c>
      <c r="H36" s="138">
        <f>SUM(E36:G36)</f>
        <v>0</v>
      </c>
      <c r="I36" s="7"/>
    </row>
    <row r="37" spans="1:9" s="8" customFormat="1" ht="18.75" customHeight="1">
      <c r="A37" s="114"/>
      <c r="B37" s="283"/>
      <c r="C37" s="284"/>
      <c r="D37" s="132" t="s">
        <v>86</v>
      </c>
      <c r="E37" s="134">
        <f>E34+E31</f>
        <v>0</v>
      </c>
      <c r="F37" s="134">
        <f>F34+F31</f>
        <v>0</v>
      </c>
      <c r="G37" s="133">
        <f>G34+G31</f>
        <v>0</v>
      </c>
      <c r="H37" s="139">
        <f>SUM(E37:G37)</f>
        <v>0</v>
      </c>
      <c r="I37" s="7"/>
    </row>
    <row r="38" spans="1:9" s="8" customFormat="1" ht="18.75" customHeight="1">
      <c r="A38" s="119"/>
      <c r="B38" s="285"/>
      <c r="C38" s="286"/>
      <c r="D38" s="136" t="s">
        <v>91</v>
      </c>
      <c r="E38" s="121">
        <f>SUM(E37-E36)</f>
        <v>0</v>
      </c>
      <c r="F38" s="137">
        <f>SUM(F37-F36)</f>
        <v>0</v>
      </c>
      <c r="G38" s="137">
        <f>SUM(G37-G36)</f>
        <v>0</v>
      </c>
      <c r="H38" s="140">
        <f>SUM(H37-H36)</f>
        <v>0</v>
      </c>
      <c r="I38" s="7"/>
    </row>
    <row r="39" spans="1:9" s="5" customFormat="1" ht="19.5" customHeight="1">
      <c r="A39" s="123"/>
      <c r="B39" s="124"/>
      <c r="C39" s="298" t="s">
        <v>71</v>
      </c>
      <c r="D39" s="141" t="s">
        <v>80</v>
      </c>
      <c r="E39" s="142">
        <v>0</v>
      </c>
      <c r="F39" s="142">
        <v>18000000</v>
      </c>
      <c r="G39" s="142">
        <v>0</v>
      </c>
      <c r="H39" s="143">
        <f>SUM(E39:G39)</f>
        <v>18000000</v>
      </c>
      <c r="I39" s="4"/>
    </row>
    <row r="40" spans="1:8" s="5" customFormat="1" ht="19.5" customHeight="1">
      <c r="A40" s="92" t="s">
        <v>69</v>
      </c>
      <c r="B40" s="88" t="s">
        <v>70</v>
      </c>
      <c r="C40" s="293"/>
      <c r="D40" s="144" t="s">
        <v>85</v>
      </c>
      <c r="E40" s="103">
        <v>0</v>
      </c>
      <c r="F40" s="145">
        <v>17871000</v>
      </c>
      <c r="G40" s="103">
        <v>0</v>
      </c>
      <c r="H40" s="146">
        <f>SUM(E40:G40)</f>
        <v>17871000</v>
      </c>
    </row>
    <row r="41" spans="1:9" s="5" customFormat="1" ht="19.5" customHeight="1">
      <c r="A41" s="104"/>
      <c r="B41" s="105"/>
      <c r="C41" s="293"/>
      <c r="D41" s="106" t="s">
        <v>90</v>
      </c>
      <c r="E41" s="107">
        <f>SUM(E40-E39)</f>
        <v>0</v>
      </c>
      <c r="F41" s="108">
        <f>SUM(F40-F39)</f>
        <v>-129000</v>
      </c>
      <c r="G41" s="108">
        <f>SUM(G40-G39)</f>
        <v>0</v>
      </c>
      <c r="H41" s="109">
        <f>SUM(H40-H39)</f>
        <v>-129000</v>
      </c>
      <c r="I41" s="4"/>
    </row>
    <row r="42" spans="1:9" s="8" customFormat="1" ht="19.5" customHeight="1">
      <c r="A42" s="114"/>
      <c r="B42" s="281" t="s">
        <v>144</v>
      </c>
      <c r="C42" s="282"/>
      <c r="D42" s="115" t="s">
        <v>81</v>
      </c>
      <c r="E42" s="116">
        <f>E39</f>
        <v>0</v>
      </c>
      <c r="F42" s="147">
        <f>F39</f>
        <v>18000000</v>
      </c>
      <c r="G42" s="147">
        <f>G39</f>
        <v>0</v>
      </c>
      <c r="H42" s="148">
        <f>SUM(E42:G42)</f>
        <v>18000000</v>
      </c>
      <c r="I42" s="7"/>
    </row>
    <row r="43" spans="1:9" s="8" customFormat="1" ht="19.5" customHeight="1">
      <c r="A43" s="114"/>
      <c r="B43" s="283"/>
      <c r="C43" s="284"/>
      <c r="D43" s="118" t="s">
        <v>86</v>
      </c>
      <c r="E43" s="130">
        <f>E40</f>
        <v>0</v>
      </c>
      <c r="F43" s="149">
        <f>F40</f>
        <v>17871000</v>
      </c>
      <c r="G43" s="150">
        <f>G40</f>
        <v>0</v>
      </c>
      <c r="H43" s="148">
        <f>SUM(E43:G43)</f>
        <v>17871000</v>
      </c>
      <c r="I43" s="7"/>
    </row>
    <row r="44" spans="1:9" s="8" customFormat="1" ht="19.5" customHeight="1">
      <c r="A44" s="119"/>
      <c r="B44" s="285"/>
      <c r="C44" s="286"/>
      <c r="D44" s="120" t="s">
        <v>91</v>
      </c>
      <c r="E44" s="151">
        <f>SUM(E43-E42)</f>
        <v>0</v>
      </c>
      <c r="F44" s="152">
        <f>SUM(F43-F42)</f>
        <v>-129000</v>
      </c>
      <c r="G44" s="152">
        <f>SUM(G43-G42)</f>
        <v>0</v>
      </c>
      <c r="H44" s="153">
        <f>SUM(H43-H42)</f>
        <v>-129000</v>
      </c>
      <c r="I44" s="7"/>
    </row>
    <row r="45" spans="1:9" s="5" customFormat="1" ht="19.5" customHeight="1">
      <c r="A45" s="123"/>
      <c r="B45" s="154"/>
      <c r="C45" s="298" t="s">
        <v>30</v>
      </c>
      <c r="D45" s="126" t="s">
        <v>80</v>
      </c>
      <c r="E45" s="101">
        <v>0</v>
      </c>
      <c r="F45" s="142">
        <v>11380100</v>
      </c>
      <c r="G45" s="142">
        <v>10137900</v>
      </c>
      <c r="H45" s="143">
        <f>SUM(E45:G45)</f>
        <v>21518000</v>
      </c>
      <c r="I45" s="4"/>
    </row>
    <row r="46" spans="1:9" s="5" customFormat="1" ht="19.5" customHeight="1">
      <c r="A46" s="92" t="s">
        <v>72</v>
      </c>
      <c r="B46" s="155" t="s">
        <v>73</v>
      </c>
      <c r="C46" s="296"/>
      <c r="D46" s="144" t="s">
        <v>85</v>
      </c>
      <c r="E46" s="103">
        <v>0</v>
      </c>
      <c r="F46" s="145">
        <v>11380240</v>
      </c>
      <c r="G46" s="145">
        <v>10137934</v>
      </c>
      <c r="H46" s="146">
        <f>SUM(E46:G46)</f>
        <v>21518174</v>
      </c>
      <c r="I46" s="4"/>
    </row>
    <row r="47" spans="1:9" s="5" customFormat="1" ht="19.5" customHeight="1">
      <c r="A47" s="104"/>
      <c r="B47" s="156"/>
      <c r="C47" s="297"/>
      <c r="D47" s="106" t="s">
        <v>90</v>
      </c>
      <c r="E47" s="107">
        <f>SUM(E46-E45)</f>
        <v>0</v>
      </c>
      <c r="F47" s="108">
        <f>SUM(F46-F45)</f>
        <v>140</v>
      </c>
      <c r="G47" s="108">
        <f>SUM(G46-G45)</f>
        <v>34</v>
      </c>
      <c r="H47" s="109">
        <f>SUM(H46-H45)</f>
        <v>174</v>
      </c>
      <c r="I47" s="4"/>
    </row>
    <row r="48" spans="1:9" s="5" customFormat="1" ht="19.5" customHeight="1">
      <c r="A48" s="104"/>
      <c r="B48" s="156"/>
      <c r="C48" s="295" t="s">
        <v>24</v>
      </c>
      <c r="D48" s="100" t="s">
        <v>80</v>
      </c>
      <c r="E48" s="101">
        <v>0</v>
      </c>
      <c r="F48" s="101">
        <v>0</v>
      </c>
      <c r="G48" s="101">
        <v>0</v>
      </c>
      <c r="H48" s="112">
        <f>SUM(E48:G48)</f>
        <v>0</v>
      </c>
      <c r="I48" s="4"/>
    </row>
    <row r="49" spans="1:8" s="5" customFormat="1" ht="19.5" customHeight="1">
      <c r="A49" s="92"/>
      <c r="B49" s="155"/>
      <c r="C49" s="296"/>
      <c r="D49" s="157" t="s">
        <v>85</v>
      </c>
      <c r="E49" s="113">
        <v>0</v>
      </c>
      <c r="F49" s="113">
        <v>0</v>
      </c>
      <c r="G49" s="113">
        <v>0</v>
      </c>
      <c r="H49" s="95">
        <f>SUM(E49:G49)</f>
        <v>0</v>
      </c>
    </row>
    <row r="50" spans="1:9" s="5" customFormat="1" ht="19.5" customHeight="1">
      <c r="A50" s="104"/>
      <c r="B50" s="158"/>
      <c r="C50" s="297"/>
      <c r="D50" s="96" t="s">
        <v>90</v>
      </c>
      <c r="E50" s="97">
        <f>SUM(E49-E48)</f>
        <v>0</v>
      </c>
      <c r="F50" s="98">
        <f>SUM(F49-F48)</f>
        <v>0</v>
      </c>
      <c r="G50" s="98">
        <f>SUM(G49-G48)</f>
        <v>0</v>
      </c>
      <c r="H50" s="99">
        <f>SUM(H49-H48)</f>
        <v>0</v>
      </c>
      <c r="I50" s="4"/>
    </row>
    <row r="51" spans="1:9" s="8" customFormat="1" ht="19.5" customHeight="1">
      <c r="A51" s="114"/>
      <c r="B51" s="281" t="s">
        <v>107</v>
      </c>
      <c r="C51" s="282"/>
      <c r="D51" s="159" t="s">
        <v>81</v>
      </c>
      <c r="E51" s="160">
        <f>E48+E45</f>
        <v>0</v>
      </c>
      <c r="F51" s="160">
        <f>F48+F45</f>
        <v>11380100</v>
      </c>
      <c r="G51" s="160">
        <f>G48+G45</f>
        <v>10137900</v>
      </c>
      <c r="H51" s="161">
        <f>SUM(E51:G51)</f>
        <v>21518000</v>
      </c>
      <c r="I51" s="7"/>
    </row>
    <row r="52" spans="1:9" s="8" customFormat="1" ht="19.5" customHeight="1">
      <c r="A52" s="114"/>
      <c r="B52" s="283"/>
      <c r="C52" s="284"/>
      <c r="D52" s="132" t="s">
        <v>86</v>
      </c>
      <c r="E52" s="116">
        <f>E49+E46</f>
        <v>0</v>
      </c>
      <c r="F52" s="116">
        <f>F49+F46</f>
        <v>11380240</v>
      </c>
      <c r="G52" s="116">
        <f>G49+G46</f>
        <v>10137934</v>
      </c>
      <c r="H52" s="135">
        <f>SUM(E52:G52)</f>
        <v>21518174</v>
      </c>
      <c r="I52" s="7"/>
    </row>
    <row r="53" spans="1:9" s="8" customFormat="1" ht="19.5" customHeight="1">
      <c r="A53" s="114"/>
      <c r="B53" s="285"/>
      <c r="C53" s="286"/>
      <c r="D53" s="136" t="s">
        <v>91</v>
      </c>
      <c r="E53" s="121">
        <f>E50+E47</f>
        <v>0</v>
      </c>
      <c r="F53" s="121">
        <f>F50+F47</f>
        <v>140</v>
      </c>
      <c r="G53" s="121">
        <f>G50+G47</f>
        <v>34</v>
      </c>
      <c r="H53" s="162">
        <f>SUM(H52-H51)</f>
        <v>174</v>
      </c>
      <c r="I53" s="7"/>
    </row>
    <row r="54" spans="1:9" s="5" customFormat="1" ht="19.5" customHeight="1">
      <c r="A54" s="123"/>
      <c r="B54" s="105"/>
      <c r="C54" s="293" t="s">
        <v>31</v>
      </c>
      <c r="D54" s="87" t="s">
        <v>80</v>
      </c>
      <c r="E54" s="90">
        <v>0</v>
      </c>
      <c r="F54" s="90">
        <v>600000</v>
      </c>
      <c r="G54" s="90">
        <v>0</v>
      </c>
      <c r="H54" s="91">
        <f>SUM(E54:G54)</f>
        <v>600000</v>
      </c>
      <c r="I54" s="4"/>
    </row>
    <row r="55" spans="1:8" s="5" customFormat="1" ht="19.5" customHeight="1">
      <c r="A55" s="92" t="s">
        <v>75</v>
      </c>
      <c r="B55" s="88" t="s">
        <v>76</v>
      </c>
      <c r="C55" s="296"/>
      <c r="D55" s="93" t="s">
        <v>85</v>
      </c>
      <c r="E55" s="103">
        <v>0</v>
      </c>
      <c r="F55" s="113">
        <v>600000</v>
      </c>
      <c r="G55" s="113">
        <v>0</v>
      </c>
      <c r="H55" s="95">
        <f>SUM(E55:G55)</f>
        <v>600000</v>
      </c>
    </row>
    <row r="56" spans="1:9" s="5" customFormat="1" ht="19.5" customHeight="1">
      <c r="A56" s="104"/>
      <c r="B56" s="105"/>
      <c r="C56" s="297"/>
      <c r="D56" s="96" t="s">
        <v>90</v>
      </c>
      <c r="E56" s="107">
        <f>SUM(E55-E54)</f>
        <v>0</v>
      </c>
      <c r="F56" s="98">
        <f>SUM(F55-F54)</f>
        <v>0</v>
      </c>
      <c r="G56" s="98">
        <f>SUM(G55-G54)</f>
        <v>0</v>
      </c>
      <c r="H56" s="99">
        <f>SUM(H55-H54)</f>
        <v>0</v>
      </c>
      <c r="I56" s="4"/>
    </row>
    <row r="57" spans="1:9" s="5" customFormat="1" ht="19.5" customHeight="1">
      <c r="A57" s="104"/>
      <c r="B57" s="105"/>
      <c r="C57" s="295" t="s">
        <v>32</v>
      </c>
      <c r="D57" s="110" t="s">
        <v>80</v>
      </c>
      <c r="E57" s="163">
        <v>50000</v>
      </c>
      <c r="F57" s="164">
        <v>25000</v>
      </c>
      <c r="G57" s="111">
        <v>25000</v>
      </c>
      <c r="H57" s="165">
        <f>SUM(E57:G57)</f>
        <v>100000</v>
      </c>
      <c r="I57" s="4"/>
    </row>
    <row r="58" spans="1:9" s="5" customFormat="1" ht="19.5" customHeight="1">
      <c r="A58" s="104"/>
      <c r="B58" s="105"/>
      <c r="C58" s="296"/>
      <c r="D58" s="93" t="s">
        <v>85</v>
      </c>
      <c r="E58" s="94">
        <v>46320</v>
      </c>
      <c r="F58" s="113">
        <v>11286</v>
      </c>
      <c r="G58" s="113">
        <v>11379</v>
      </c>
      <c r="H58" s="166">
        <f>SUM(E58:G58)</f>
        <v>68985</v>
      </c>
      <c r="I58" s="4"/>
    </row>
    <row r="59" spans="1:9" s="5" customFormat="1" ht="19.5" customHeight="1">
      <c r="A59" s="104"/>
      <c r="B59" s="105"/>
      <c r="C59" s="297"/>
      <c r="D59" s="96" t="s">
        <v>90</v>
      </c>
      <c r="E59" s="97">
        <f>SUM(E58-E57)</f>
        <v>-3680</v>
      </c>
      <c r="F59" s="98">
        <f>SUM(F58-F57)</f>
        <v>-13714</v>
      </c>
      <c r="G59" s="98">
        <f>SUM(G58-G57)</f>
        <v>-13621</v>
      </c>
      <c r="H59" s="99">
        <f>SUM(H58-H57)</f>
        <v>-31015</v>
      </c>
      <c r="I59" s="4"/>
    </row>
    <row r="60" spans="1:9" s="5" customFormat="1" ht="19.5" customHeight="1">
      <c r="A60" s="104"/>
      <c r="B60" s="105"/>
      <c r="C60" s="167"/>
      <c r="D60" s="110" t="s">
        <v>80</v>
      </c>
      <c r="E60" s="101">
        <v>0</v>
      </c>
      <c r="F60" s="164">
        <v>0</v>
      </c>
      <c r="G60" s="101">
        <v>0</v>
      </c>
      <c r="H60" s="112">
        <f>SUM(E60:G60)</f>
        <v>0</v>
      </c>
      <c r="I60" s="4"/>
    </row>
    <row r="61" spans="1:8" s="5" customFormat="1" ht="19.5" customHeight="1">
      <c r="A61" s="92"/>
      <c r="B61" s="88"/>
      <c r="C61" s="88" t="s">
        <v>77</v>
      </c>
      <c r="D61" s="144" t="s">
        <v>85</v>
      </c>
      <c r="E61" s="113">
        <v>0</v>
      </c>
      <c r="F61" s="113">
        <v>0</v>
      </c>
      <c r="G61" s="113">
        <v>0</v>
      </c>
      <c r="H61" s="95">
        <f>SUM(E61:G61)</f>
        <v>0</v>
      </c>
    </row>
    <row r="62" spans="1:9" s="5" customFormat="1" ht="19.5" customHeight="1">
      <c r="A62" s="104"/>
      <c r="B62" s="105"/>
      <c r="C62" s="105"/>
      <c r="D62" s="106" t="s">
        <v>90</v>
      </c>
      <c r="E62" s="97">
        <f>SUM(E61-E60)</f>
        <v>0</v>
      </c>
      <c r="F62" s="98">
        <f>SUM(F61-F60)</f>
        <v>0</v>
      </c>
      <c r="G62" s="98">
        <f>SUM(G61-G60)</f>
        <v>0</v>
      </c>
      <c r="H62" s="99">
        <f>SUM(H61-H60)</f>
        <v>0</v>
      </c>
      <c r="I62" s="4"/>
    </row>
    <row r="63" spans="1:9" s="8" customFormat="1" ht="19.5" customHeight="1">
      <c r="A63" s="114"/>
      <c r="B63" s="281" t="s">
        <v>5</v>
      </c>
      <c r="C63" s="282"/>
      <c r="D63" s="115" t="s">
        <v>81</v>
      </c>
      <c r="E63" s="116">
        <f>E60+E57+E54</f>
        <v>50000</v>
      </c>
      <c r="F63" s="116">
        <f>F60+F57+F54</f>
        <v>625000</v>
      </c>
      <c r="G63" s="168">
        <f>G60+G57+G54</f>
        <v>25000</v>
      </c>
      <c r="H63" s="148">
        <f>SUM(E63:G63)</f>
        <v>700000</v>
      </c>
      <c r="I63" s="7"/>
    </row>
    <row r="64" spans="1:9" s="8" customFormat="1" ht="19.5" customHeight="1">
      <c r="A64" s="114"/>
      <c r="B64" s="283"/>
      <c r="C64" s="284"/>
      <c r="D64" s="118" t="s">
        <v>86</v>
      </c>
      <c r="E64" s="134">
        <f>E61+E58+E55</f>
        <v>46320</v>
      </c>
      <c r="F64" s="134">
        <f>F61+F58+F55</f>
        <v>611286</v>
      </c>
      <c r="G64" s="133">
        <f>G61+G58+G55</f>
        <v>11379</v>
      </c>
      <c r="H64" s="139">
        <f>SUM(E64:G64)</f>
        <v>668985</v>
      </c>
      <c r="I64" s="7"/>
    </row>
    <row r="65" spans="1:9" s="8" customFormat="1" ht="19.5" customHeight="1">
      <c r="A65" s="119"/>
      <c r="B65" s="285"/>
      <c r="C65" s="286"/>
      <c r="D65" s="120" t="s">
        <v>91</v>
      </c>
      <c r="E65" s="121">
        <f>SUM(E64-E63)</f>
        <v>-3680</v>
      </c>
      <c r="F65" s="137">
        <f>SUM(F64-F63)</f>
        <v>-13714</v>
      </c>
      <c r="G65" s="152">
        <f>SUM(G64-G63)</f>
        <v>-13621</v>
      </c>
      <c r="H65" s="153">
        <f>SUM(H64-H63)</f>
        <v>-31015</v>
      </c>
      <c r="I65" s="7"/>
    </row>
    <row r="66" spans="1:10" s="5" customFormat="1" ht="15" customHeight="1">
      <c r="A66" s="169"/>
      <c r="B66" s="170"/>
      <c r="C66" s="170"/>
      <c r="D66" s="170"/>
      <c r="E66" s="171"/>
      <c r="F66" s="171"/>
      <c r="G66" s="171"/>
      <c r="H66" s="171"/>
      <c r="I66" s="4"/>
      <c r="J66" s="6"/>
    </row>
    <row r="67" spans="1:10" s="5" customFormat="1" ht="15" customHeight="1">
      <c r="A67" s="169"/>
      <c r="B67" s="170"/>
      <c r="C67" s="170"/>
      <c r="D67" s="170"/>
      <c r="E67" s="171"/>
      <c r="F67" s="171"/>
      <c r="G67" s="171"/>
      <c r="H67" s="171"/>
      <c r="I67" s="4"/>
      <c r="J67" s="4"/>
    </row>
    <row r="68" spans="1:10" s="5" customFormat="1" ht="15" customHeight="1">
      <c r="A68" s="169"/>
      <c r="B68" s="170"/>
      <c r="C68" s="170"/>
      <c r="D68" s="170"/>
      <c r="E68" s="171"/>
      <c r="F68" s="171"/>
      <c r="G68" s="171"/>
      <c r="H68" s="171"/>
      <c r="I68" s="4"/>
      <c r="J68" s="4"/>
    </row>
    <row r="69" spans="1:10" s="5" customFormat="1" ht="15" customHeight="1">
      <c r="A69" s="169"/>
      <c r="B69" s="170"/>
      <c r="C69" s="170"/>
      <c r="D69" s="170"/>
      <c r="E69" s="171"/>
      <c r="F69" s="171"/>
      <c r="G69" s="171"/>
      <c r="H69" s="171"/>
      <c r="I69" s="4"/>
      <c r="J69" s="4"/>
    </row>
    <row r="70" spans="1:10" s="5" customFormat="1" ht="15" customHeight="1">
      <c r="A70" s="169"/>
      <c r="B70" s="170"/>
      <c r="C70" s="170"/>
      <c r="D70" s="170"/>
      <c r="E70" s="171"/>
      <c r="F70" s="171"/>
      <c r="G70" s="171"/>
      <c r="H70" s="171"/>
      <c r="I70" s="4"/>
      <c r="J70" s="4"/>
    </row>
    <row r="71" spans="1:10" s="5" customFormat="1" ht="15" customHeight="1">
      <c r="A71" s="169"/>
      <c r="B71" s="170"/>
      <c r="C71" s="170"/>
      <c r="D71" s="170"/>
      <c r="E71" s="171"/>
      <c r="F71" s="171"/>
      <c r="G71" s="171"/>
      <c r="H71" s="171"/>
      <c r="I71" s="4"/>
      <c r="J71" s="4"/>
    </row>
    <row r="72" spans="1:10" s="5" customFormat="1" ht="15" customHeight="1">
      <c r="A72" s="169"/>
      <c r="B72" s="170"/>
      <c r="C72" s="170"/>
      <c r="D72" s="170"/>
      <c r="E72" s="171"/>
      <c r="F72" s="171"/>
      <c r="G72" s="171"/>
      <c r="H72" s="171"/>
      <c r="I72" s="4"/>
      <c r="J72" s="4"/>
    </row>
    <row r="73" spans="1:10" s="5" customFormat="1" ht="15" customHeight="1">
      <c r="A73" s="169"/>
      <c r="B73" s="170"/>
      <c r="C73" s="170"/>
      <c r="D73" s="170"/>
      <c r="E73" s="171"/>
      <c r="F73" s="171"/>
      <c r="G73" s="171"/>
      <c r="H73" s="171"/>
      <c r="I73" s="4"/>
      <c r="J73" s="4"/>
    </row>
    <row r="74" spans="1:10" s="5" customFormat="1" ht="15" customHeight="1">
      <c r="A74" s="169"/>
      <c r="B74" s="170"/>
      <c r="C74" s="170"/>
      <c r="D74" s="170"/>
      <c r="E74" s="171"/>
      <c r="F74" s="171"/>
      <c r="G74" s="171"/>
      <c r="H74" s="171"/>
      <c r="I74" s="4"/>
      <c r="J74" s="4"/>
    </row>
    <row r="75" spans="1:10" s="5" customFormat="1" ht="15" customHeight="1">
      <c r="A75" s="169"/>
      <c r="B75" s="170"/>
      <c r="C75" s="170"/>
      <c r="D75" s="170"/>
      <c r="E75" s="171"/>
      <c r="F75" s="171"/>
      <c r="G75" s="171"/>
      <c r="H75" s="171"/>
      <c r="I75" s="4"/>
      <c r="J75" s="4"/>
    </row>
    <row r="76" spans="1:10" s="5" customFormat="1" ht="15" customHeight="1">
      <c r="A76" s="169"/>
      <c r="B76" s="170"/>
      <c r="C76" s="170"/>
      <c r="D76" s="170"/>
      <c r="E76" s="171"/>
      <c r="F76" s="171"/>
      <c r="G76" s="171"/>
      <c r="H76" s="171"/>
      <c r="I76" s="4"/>
      <c r="J76" s="4"/>
    </row>
    <row r="77" spans="1:10" s="5" customFormat="1" ht="15" customHeight="1">
      <c r="A77" s="169"/>
      <c r="B77" s="170"/>
      <c r="C77" s="170"/>
      <c r="D77" s="170"/>
      <c r="E77" s="171"/>
      <c r="F77" s="171"/>
      <c r="G77" s="171"/>
      <c r="H77" s="171"/>
      <c r="I77" s="4"/>
      <c r="J77" s="4"/>
    </row>
    <row r="78" spans="1:10" s="5" customFormat="1" ht="15" customHeight="1">
      <c r="A78" s="169"/>
      <c r="B78" s="170"/>
      <c r="C78" s="170"/>
      <c r="D78" s="170"/>
      <c r="E78" s="171"/>
      <c r="F78" s="171"/>
      <c r="G78" s="171"/>
      <c r="H78" s="171"/>
      <c r="I78" s="4"/>
      <c r="J78" s="4"/>
    </row>
    <row r="79" spans="1:10" s="5" customFormat="1" ht="15" customHeight="1">
      <c r="A79" s="169"/>
      <c r="B79" s="170"/>
      <c r="C79" s="170"/>
      <c r="D79" s="170"/>
      <c r="E79" s="171"/>
      <c r="F79" s="171"/>
      <c r="G79" s="171"/>
      <c r="H79" s="171"/>
      <c r="I79" s="4"/>
      <c r="J79" s="4"/>
    </row>
    <row r="80" spans="1:10" s="5" customFormat="1" ht="15" customHeight="1">
      <c r="A80" s="169"/>
      <c r="B80" s="170"/>
      <c r="C80" s="170"/>
      <c r="D80" s="170"/>
      <c r="E80" s="171"/>
      <c r="F80" s="171"/>
      <c r="G80" s="171"/>
      <c r="H80" s="171"/>
      <c r="I80" s="4"/>
      <c r="J80" s="4"/>
    </row>
    <row r="81" spans="1:10" s="5" customFormat="1" ht="15" customHeight="1">
      <c r="A81" s="169"/>
      <c r="B81" s="170"/>
      <c r="C81" s="170"/>
      <c r="D81" s="170"/>
      <c r="E81" s="171"/>
      <c r="F81" s="171"/>
      <c r="G81" s="171"/>
      <c r="H81" s="171"/>
      <c r="I81" s="4"/>
      <c r="J81" s="4"/>
    </row>
    <row r="82" spans="1:10" s="5" customFormat="1" ht="15" customHeight="1">
      <c r="A82" s="169"/>
      <c r="B82" s="170"/>
      <c r="C82" s="170"/>
      <c r="D82" s="170"/>
      <c r="E82" s="171"/>
      <c r="F82" s="171"/>
      <c r="G82" s="171"/>
      <c r="H82" s="171"/>
      <c r="I82" s="4"/>
      <c r="J82" s="4"/>
    </row>
    <row r="83" spans="1:10" s="5" customFormat="1" ht="15" customHeight="1">
      <c r="A83" s="169"/>
      <c r="B83" s="170"/>
      <c r="C83" s="170"/>
      <c r="D83" s="170"/>
      <c r="E83" s="171"/>
      <c r="F83" s="171"/>
      <c r="G83" s="171"/>
      <c r="H83" s="171"/>
      <c r="I83" s="4"/>
      <c r="J83" s="4"/>
    </row>
    <row r="84" spans="1:10" s="5" customFormat="1" ht="15" customHeight="1">
      <c r="A84" s="169"/>
      <c r="B84" s="170"/>
      <c r="C84" s="170"/>
      <c r="D84" s="170"/>
      <c r="E84" s="171"/>
      <c r="F84" s="171"/>
      <c r="G84" s="171"/>
      <c r="H84" s="171"/>
      <c r="I84" s="4"/>
      <c r="J84" s="4"/>
    </row>
    <row r="85" spans="1:10" s="5" customFormat="1" ht="15" customHeight="1">
      <c r="A85" s="169"/>
      <c r="B85" s="170"/>
      <c r="C85" s="170"/>
      <c r="D85" s="170"/>
      <c r="E85" s="171"/>
      <c r="F85" s="171"/>
      <c r="G85" s="171"/>
      <c r="H85" s="171"/>
      <c r="I85" s="4"/>
      <c r="J85" s="4"/>
    </row>
    <row r="86" spans="1:10" s="5" customFormat="1" ht="15" customHeight="1">
      <c r="A86" s="169"/>
      <c r="B86" s="170"/>
      <c r="C86" s="170"/>
      <c r="D86" s="170"/>
      <c r="E86" s="171"/>
      <c r="F86" s="171"/>
      <c r="G86" s="171"/>
      <c r="H86" s="171"/>
      <c r="I86" s="4"/>
      <c r="J86" s="4"/>
    </row>
    <row r="87" spans="1:10" s="5" customFormat="1" ht="15" customHeight="1">
      <c r="A87" s="169"/>
      <c r="B87" s="170"/>
      <c r="C87" s="170"/>
      <c r="D87" s="170"/>
      <c r="E87" s="171"/>
      <c r="F87" s="171"/>
      <c r="G87" s="171"/>
      <c r="H87" s="171"/>
      <c r="I87" s="4"/>
      <c r="J87" s="4"/>
    </row>
    <row r="88" spans="1:10" s="5" customFormat="1" ht="15" customHeight="1">
      <c r="A88" s="169"/>
      <c r="B88" s="170"/>
      <c r="C88" s="170"/>
      <c r="D88" s="170"/>
      <c r="E88" s="171"/>
      <c r="F88" s="171"/>
      <c r="G88" s="171"/>
      <c r="H88" s="171"/>
      <c r="I88" s="4"/>
      <c r="J88" s="4"/>
    </row>
    <row r="89" spans="1:10" s="5" customFormat="1" ht="15" customHeight="1">
      <c r="A89" s="169"/>
      <c r="B89" s="170"/>
      <c r="C89" s="170"/>
      <c r="D89" s="170"/>
      <c r="E89" s="171"/>
      <c r="F89" s="171"/>
      <c r="G89" s="171"/>
      <c r="H89" s="171"/>
      <c r="I89" s="4"/>
      <c r="J89" s="4"/>
    </row>
    <row r="90" spans="1:10" s="5" customFormat="1" ht="15" customHeight="1">
      <c r="A90" s="169"/>
      <c r="B90" s="170"/>
      <c r="C90" s="170"/>
      <c r="D90" s="170"/>
      <c r="E90" s="171"/>
      <c r="F90" s="171"/>
      <c r="G90" s="171"/>
      <c r="H90" s="171"/>
      <c r="I90" s="4"/>
      <c r="J90" s="4"/>
    </row>
    <row r="91" spans="1:10" s="5" customFormat="1" ht="15" customHeight="1">
      <c r="A91" s="169"/>
      <c r="B91" s="170"/>
      <c r="C91" s="170"/>
      <c r="D91" s="170"/>
      <c r="E91" s="171"/>
      <c r="F91" s="171"/>
      <c r="G91" s="171"/>
      <c r="H91" s="171"/>
      <c r="I91" s="4"/>
      <c r="J91" s="4"/>
    </row>
    <row r="92" spans="1:10" s="5" customFormat="1" ht="15" customHeight="1">
      <c r="A92" s="169"/>
      <c r="B92" s="170"/>
      <c r="C92" s="170"/>
      <c r="D92" s="170"/>
      <c r="E92" s="171"/>
      <c r="F92" s="171"/>
      <c r="G92" s="171"/>
      <c r="H92" s="171"/>
      <c r="I92" s="4"/>
      <c r="J92" s="4"/>
    </row>
    <row r="93" spans="1:10" s="5" customFormat="1" ht="15.75">
      <c r="A93" s="169"/>
      <c r="B93" s="170"/>
      <c r="C93" s="170"/>
      <c r="D93" s="170"/>
      <c r="E93" s="171"/>
      <c r="F93" s="171"/>
      <c r="G93" s="171"/>
      <c r="H93" s="171"/>
      <c r="I93" s="4"/>
      <c r="J93" s="4"/>
    </row>
    <row r="94" spans="1:10" s="5" customFormat="1" ht="15.75">
      <c r="A94" s="169"/>
      <c r="B94" s="170"/>
      <c r="C94" s="170"/>
      <c r="D94" s="170"/>
      <c r="E94" s="171"/>
      <c r="F94" s="171"/>
      <c r="G94" s="171"/>
      <c r="H94" s="171"/>
      <c r="I94" s="4"/>
      <c r="J94" s="4"/>
    </row>
    <row r="95" spans="1:10" s="5" customFormat="1" ht="15.75">
      <c r="A95" s="169"/>
      <c r="B95" s="170"/>
      <c r="C95" s="170"/>
      <c r="D95" s="170"/>
      <c r="E95" s="171"/>
      <c r="F95" s="171"/>
      <c r="G95" s="171"/>
      <c r="H95" s="171"/>
      <c r="I95" s="4"/>
      <c r="J95" s="4"/>
    </row>
    <row r="96" spans="1:10" s="5" customFormat="1" ht="15.75">
      <c r="A96" s="169"/>
      <c r="B96" s="170"/>
      <c r="C96" s="170"/>
      <c r="D96" s="170"/>
      <c r="E96" s="171"/>
      <c r="F96" s="171"/>
      <c r="G96" s="171"/>
      <c r="H96" s="171"/>
      <c r="I96" s="4"/>
      <c r="J96" s="4"/>
    </row>
    <row r="97" spans="1:10" s="5" customFormat="1" ht="15.75">
      <c r="A97" s="169"/>
      <c r="B97" s="170"/>
      <c r="C97" s="170"/>
      <c r="D97" s="170"/>
      <c r="E97" s="171"/>
      <c r="F97" s="171"/>
      <c r="G97" s="171"/>
      <c r="H97" s="171"/>
      <c r="I97" s="4"/>
      <c r="J97" s="4"/>
    </row>
    <row r="98" spans="1:10" s="5" customFormat="1" ht="15.75">
      <c r="A98" s="169"/>
      <c r="B98" s="170"/>
      <c r="C98" s="170"/>
      <c r="D98" s="170"/>
      <c r="E98" s="171"/>
      <c r="F98" s="171"/>
      <c r="G98" s="171"/>
      <c r="H98" s="171"/>
      <c r="I98" s="4"/>
      <c r="J98" s="4"/>
    </row>
    <row r="99" spans="1:10" s="5" customFormat="1" ht="15.75">
      <c r="A99" s="169"/>
      <c r="B99" s="170"/>
      <c r="C99" s="170"/>
      <c r="D99" s="170"/>
      <c r="E99" s="171"/>
      <c r="F99" s="171"/>
      <c r="G99" s="171"/>
      <c r="H99" s="171"/>
      <c r="I99" s="4"/>
      <c r="J99" s="4"/>
    </row>
  </sheetData>
  <sheetProtection/>
  <mergeCells count="27">
    <mergeCell ref="B63:C65"/>
    <mergeCell ref="C24:C26"/>
    <mergeCell ref="C30:C32"/>
    <mergeCell ref="C33:C35"/>
    <mergeCell ref="C39:C41"/>
    <mergeCell ref="C45:C47"/>
    <mergeCell ref="C57:C59"/>
    <mergeCell ref="B27:C29"/>
    <mergeCell ref="B36:C38"/>
    <mergeCell ref="B42:C44"/>
    <mergeCell ref="B51:C53"/>
    <mergeCell ref="C54:C56"/>
    <mergeCell ref="C21:C23"/>
    <mergeCell ref="C48:C50"/>
    <mergeCell ref="A1:C1"/>
    <mergeCell ref="A2:H2"/>
    <mergeCell ref="A4:C4"/>
    <mergeCell ref="G4:G5"/>
    <mergeCell ref="H4:H5"/>
    <mergeCell ref="D4:D5"/>
    <mergeCell ref="F4:F5"/>
    <mergeCell ref="B18:C20"/>
    <mergeCell ref="E4:E5"/>
    <mergeCell ref="A6:C8"/>
    <mergeCell ref="C9:C11"/>
    <mergeCell ref="C12:C14"/>
    <mergeCell ref="C15:C17"/>
  </mergeCells>
  <printOptions horizontalCentered="1"/>
  <pageMargins left="0.19680555164813995" right="0.19680555164813995" top="0.98416668176651" bottom="0.39347222447395325" header="0.5115277767181396" footer="0.1966666728258133"/>
  <pageSetup horizontalDpi="300" verticalDpi="300" orientation="portrait" paperSize="9"/>
  <headerFooter alignWithMargins="0">
    <oddFooter>&amp;C&amp;"한컴바탕,Regular"&amp;10세입-&amp;P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8"/>
  <sheetViews>
    <sheetView tabSelected="1" defaultGridColor="0" colorId="0" workbookViewId="0" topLeftCell="A2">
      <pane ySplit="7" topLeftCell="A9" activePane="bottomLeft" state="frozen"/>
      <selection pane="topLeft" activeCell="E16" sqref="E16"/>
    </sheetView>
  </sheetViews>
  <sheetFormatPr defaultColWidth="8.88671875" defaultRowHeight="13.5"/>
  <cols>
    <col min="1" max="1" width="8.77734375" style="249" customWidth="1"/>
    <col min="2" max="2" width="10.77734375" style="170" customWidth="1"/>
    <col min="3" max="3" width="8.77734375" style="170" customWidth="1"/>
    <col min="4" max="4" width="5.3359375" style="170" customWidth="1"/>
    <col min="5" max="6" width="12.77734375" style="171" customWidth="1"/>
    <col min="7" max="7" width="11.77734375" style="171" customWidth="1"/>
    <col min="8" max="8" width="14.77734375" style="171" customWidth="1"/>
    <col min="9" max="10" width="8.88671875" style="2" customWidth="1"/>
    <col min="11" max="11" width="12.6640625" style="2" customWidth="1"/>
    <col min="12" max="256" width="8.88671875" style="2" customWidth="1"/>
  </cols>
  <sheetData>
    <row r="1" spans="1:3" ht="24.75" customHeight="1">
      <c r="A1" s="314"/>
      <c r="B1" s="314"/>
      <c r="C1" s="314"/>
    </row>
    <row r="2" spans="1:8" s="5" customFormat="1" ht="39.75" customHeight="1">
      <c r="A2" s="315" t="s">
        <v>6</v>
      </c>
      <c r="B2" s="315"/>
      <c r="C2" s="315"/>
      <c r="D2" s="315"/>
      <c r="E2" s="315"/>
      <c r="F2" s="315"/>
      <c r="G2" s="315"/>
      <c r="H2" s="315"/>
    </row>
    <row r="3" spans="1:8" s="5" customFormat="1" ht="19.5" customHeight="1">
      <c r="A3" s="173"/>
      <c r="B3" s="70"/>
      <c r="C3" s="70"/>
      <c r="D3" s="70"/>
      <c r="E3" s="174"/>
      <c r="F3" s="72"/>
      <c r="G3" s="174"/>
      <c r="H3" s="73" t="s">
        <v>68</v>
      </c>
    </row>
    <row r="4" spans="1:8" s="5" customFormat="1" ht="16.5" customHeight="1">
      <c r="A4" s="316" t="s">
        <v>67</v>
      </c>
      <c r="B4" s="317"/>
      <c r="C4" s="317"/>
      <c r="D4" s="318" t="s">
        <v>58</v>
      </c>
      <c r="E4" s="318" t="s">
        <v>93</v>
      </c>
      <c r="F4" s="318" t="s">
        <v>95</v>
      </c>
      <c r="G4" s="318" t="s">
        <v>92</v>
      </c>
      <c r="H4" s="320" t="s">
        <v>57</v>
      </c>
    </row>
    <row r="5" spans="1:8" s="5" customFormat="1" ht="16.5" customHeight="1">
      <c r="A5" s="175" t="s">
        <v>64</v>
      </c>
      <c r="B5" s="176" t="s">
        <v>65</v>
      </c>
      <c r="C5" s="177" t="s">
        <v>66</v>
      </c>
      <c r="D5" s="333"/>
      <c r="E5" s="319"/>
      <c r="F5" s="335"/>
      <c r="G5" s="319"/>
      <c r="H5" s="321"/>
    </row>
    <row r="6" spans="1:8" s="5" customFormat="1" ht="16.5" customHeight="1">
      <c r="A6" s="336" t="s">
        <v>94</v>
      </c>
      <c r="B6" s="337"/>
      <c r="C6" s="338"/>
      <c r="D6" s="178" t="s">
        <v>82</v>
      </c>
      <c r="E6" s="179">
        <f>E66+E78+E126+E132+E138+E147+E153+E159</f>
        <v>623947000</v>
      </c>
      <c r="F6" s="179">
        <f>F66+F78+F126+F132+F138+F147+F153+F159</f>
        <v>30005100</v>
      </c>
      <c r="G6" s="179">
        <f>G66+G78+G126+G132+G138+G147+G153+G159</f>
        <v>17362900</v>
      </c>
      <c r="H6" s="180">
        <f>SUM(E6:G6)</f>
        <v>671315000</v>
      </c>
    </row>
    <row r="7" spans="1:8" s="5" customFormat="1" ht="16.5" customHeight="1">
      <c r="A7" s="336"/>
      <c r="B7" s="337"/>
      <c r="C7" s="338"/>
      <c r="D7" s="181" t="s">
        <v>87</v>
      </c>
      <c r="E7" s="182">
        <f>E67+E79+E127+E133+E139+E148+E154+E160</f>
        <v>622985420</v>
      </c>
      <c r="F7" s="182">
        <f>F67+F79+F127+F133+F139+F148+F154+F160</f>
        <v>29862526</v>
      </c>
      <c r="G7" s="182">
        <f>G67+G79+G127+G133+G139+G148+G154+G160</f>
        <v>16759313</v>
      </c>
      <c r="H7" s="183">
        <f>SUM(E7:G7)</f>
        <v>669607259</v>
      </c>
    </row>
    <row r="8" spans="1:8" s="5" customFormat="1" ht="16.5" customHeight="1">
      <c r="A8" s="339"/>
      <c r="B8" s="340"/>
      <c r="C8" s="341"/>
      <c r="D8" s="184" t="s">
        <v>33</v>
      </c>
      <c r="E8" s="185">
        <f>SUM(E7-E6)</f>
        <v>-961580</v>
      </c>
      <c r="F8" s="185">
        <f>SUM(F7-F6)</f>
        <v>-142574</v>
      </c>
      <c r="G8" s="185">
        <f>SUM(G7-G6)</f>
        <v>-603587</v>
      </c>
      <c r="H8" s="186">
        <f>SUM(H7-H6)</f>
        <v>-1707741</v>
      </c>
    </row>
    <row r="9" spans="1:8" s="5" customFormat="1" ht="15" customHeight="1">
      <c r="A9" s="187"/>
      <c r="B9" s="154"/>
      <c r="C9" s="313" t="s">
        <v>35</v>
      </c>
      <c r="D9" s="189" t="s">
        <v>80</v>
      </c>
      <c r="E9" s="127">
        <v>248838000</v>
      </c>
      <c r="F9" s="127">
        <v>12000000</v>
      </c>
      <c r="G9" s="127">
        <v>0</v>
      </c>
      <c r="H9" s="190">
        <f>SUM(E9:G9)</f>
        <v>260838000</v>
      </c>
    </row>
    <row r="10" spans="1:8" s="5" customFormat="1" ht="15" customHeight="1">
      <c r="A10" s="191" t="s">
        <v>36</v>
      </c>
      <c r="B10" s="155" t="s">
        <v>37</v>
      </c>
      <c r="C10" s="310"/>
      <c r="D10" s="192" t="s">
        <v>85</v>
      </c>
      <c r="E10" s="113">
        <v>248328620</v>
      </c>
      <c r="F10" s="113">
        <v>10000000</v>
      </c>
      <c r="G10" s="113">
        <v>0</v>
      </c>
      <c r="H10" s="193">
        <f>SUM(E10:G10)</f>
        <v>258328620</v>
      </c>
    </row>
    <row r="11" spans="1:8" s="5" customFormat="1" ht="15" customHeight="1">
      <c r="A11" s="194"/>
      <c r="B11" s="156"/>
      <c r="C11" s="331"/>
      <c r="D11" s="196" t="s">
        <v>34</v>
      </c>
      <c r="E11" s="98">
        <f>SUM(E10-E9)</f>
        <v>-509380</v>
      </c>
      <c r="F11" s="98">
        <f>SUM(F10-F9)</f>
        <v>-2000000</v>
      </c>
      <c r="G11" s="98">
        <f>SUM(G10-G9)</f>
        <v>0</v>
      </c>
      <c r="H11" s="197">
        <f>SUM(H10-H9)</f>
        <v>-2509380</v>
      </c>
    </row>
    <row r="12" spans="1:8" s="5" customFormat="1" ht="15" customHeight="1">
      <c r="A12" s="194"/>
      <c r="B12" s="156"/>
      <c r="C12" s="332" t="s">
        <v>38</v>
      </c>
      <c r="D12" s="199" t="s">
        <v>80</v>
      </c>
      <c r="E12" s="111">
        <v>20171000</v>
      </c>
      <c r="F12" s="111">
        <v>0</v>
      </c>
      <c r="G12" s="111">
        <v>0</v>
      </c>
      <c r="H12" s="200">
        <f>SUM(E12:G12)</f>
        <v>20171000</v>
      </c>
    </row>
    <row r="13" spans="1:8" s="5" customFormat="1" ht="15" customHeight="1">
      <c r="A13" s="191"/>
      <c r="B13" s="155"/>
      <c r="C13" s="310"/>
      <c r="D13" s="192" t="s">
        <v>85</v>
      </c>
      <c r="E13" s="113">
        <v>20171000</v>
      </c>
      <c r="F13" s="113">
        <v>0</v>
      </c>
      <c r="G13" s="113">
        <v>0</v>
      </c>
      <c r="H13" s="193">
        <f>SUM(E13:G13)</f>
        <v>20171000</v>
      </c>
    </row>
    <row r="14" spans="1:8" s="5" customFormat="1" ht="15" customHeight="1">
      <c r="A14" s="194"/>
      <c r="B14" s="156"/>
      <c r="C14" s="331"/>
      <c r="D14" s="196" t="s">
        <v>90</v>
      </c>
      <c r="E14" s="98">
        <f>SUM(E13-E12)</f>
        <v>0</v>
      </c>
      <c r="F14" s="98">
        <f>SUM(F13-F12)</f>
        <v>0</v>
      </c>
      <c r="G14" s="98">
        <f>SUM(G13-G12)</f>
        <v>0</v>
      </c>
      <c r="H14" s="197">
        <f>SUM(H13-H12)</f>
        <v>0</v>
      </c>
    </row>
    <row r="15" spans="1:8" s="5" customFormat="1" ht="15" customHeight="1">
      <c r="A15" s="194"/>
      <c r="B15" s="156"/>
      <c r="C15" s="332" t="s">
        <v>39</v>
      </c>
      <c r="D15" s="199" t="s">
        <v>80</v>
      </c>
      <c r="E15" s="111">
        <v>0</v>
      </c>
      <c r="F15" s="111"/>
      <c r="G15" s="111"/>
      <c r="H15" s="200">
        <f>SUM(E15:G15)</f>
        <v>0</v>
      </c>
    </row>
    <row r="16" spans="1:8" s="5" customFormat="1" ht="15" customHeight="1">
      <c r="A16" s="191"/>
      <c r="B16" s="155"/>
      <c r="C16" s="310"/>
      <c r="D16" s="192" t="s">
        <v>85</v>
      </c>
      <c r="E16" s="113">
        <v>0</v>
      </c>
      <c r="F16" s="113"/>
      <c r="G16" s="113"/>
      <c r="H16" s="193">
        <f>SUM(E16:G16)</f>
        <v>0</v>
      </c>
    </row>
    <row r="17" spans="1:8" s="5" customFormat="1" ht="15" customHeight="1">
      <c r="A17" s="194"/>
      <c r="B17" s="156"/>
      <c r="C17" s="331"/>
      <c r="D17" s="196" t="s">
        <v>90</v>
      </c>
      <c r="E17" s="98">
        <f>SUM(E16-E15)</f>
        <v>0</v>
      </c>
      <c r="F17" s="98">
        <f>SUM(F16-F15)</f>
        <v>0</v>
      </c>
      <c r="G17" s="98">
        <f>SUM(G16-G15)</f>
        <v>0</v>
      </c>
      <c r="H17" s="197">
        <f>SUM(H16-H15)</f>
        <v>0</v>
      </c>
    </row>
    <row r="18" spans="1:8" s="5" customFormat="1" ht="15" customHeight="1">
      <c r="A18" s="194"/>
      <c r="B18" s="156"/>
      <c r="C18" s="332" t="s">
        <v>40</v>
      </c>
      <c r="D18" s="199" t="s">
        <v>80</v>
      </c>
      <c r="E18" s="111">
        <v>77658000</v>
      </c>
      <c r="F18" s="111">
        <v>0</v>
      </c>
      <c r="G18" s="111">
        <v>0</v>
      </c>
      <c r="H18" s="200">
        <f>SUM(E18:G18)</f>
        <v>77658000</v>
      </c>
    </row>
    <row r="19" spans="1:8" s="5" customFormat="1" ht="15" customHeight="1">
      <c r="A19" s="191"/>
      <c r="B19" s="155"/>
      <c r="C19" s="310"/>
      <c r="D19" s="192" t="s">
        <v>85</v>
      </c>
      <c r="E19" s="113">
        <f>87902850-10512000</f>
        <v>77390850</v>
      </c>
      <c r="F19" s="113">
        <v>0</v>
      </c>
      <c r="G19" s="113">
        <v>0</v>
      </c>
      <c r="H19" s="193">
        <f>SUM(E19:G19)</f>
        <v>77390850</v>
      </c>
    </row>
    <row r="20" spans="1:8" s="5" customFormat="1" ht="15" customHeight="1">
      <c r="A20" s="194"/>
      <c r="B20" s="156"/>
      <c r="C20" s="331"/>
      <c r="D20" s="196" t="s">
        <v>90</v>
      </c>
      <c r="E20" s="98">
        <f>SUM(E19-E18)</f>
        <v>-267150</v>
      </c>
      <c r="F20" s="98">
        <f>SUM(F19-F18)</f>
        <v>0</v>
      </c>
      <c r="G20" s="98">
        <f>SUM(G19-G18)</f>
        <v>0</v>
      </c>
      <c r="H20" s="197">
        <f>SUM(H19-H18)</f>
        <v>-267150</v>
      </c>
    </row>
    <row r="21" spans="1:8" s="5" customFormat="1" ht="15" customHeight="1">
      <c r="A21" s="194"/>
      <c r="B21" s="156"/>
      <c r="C21" s="332" t="s">
        <v>142</v>
      </c>
      <c r="D21" s="199" t="s">
        <v>80</v>
      </c>
      <c r="E21" s="111">
        <v>28624000</v>
      </c>
      <c r="F21" s="111">
        <v>0</v>
      </c>
      <c r="G21" s="111">
        <v>0</v>
      </c>
      <c r="H21" s="200">
        <f>SUM(E21:G21)</f>
        <v>28624000</v>
      </c>
    </row>
    <row r="22" spans="1:8" s="5" customFormat="1" ht="15" customHeight="1">
      <c r="A22" s="191"/>
      <c r="B22" s="155"/>
      <c r="C22" s="311"/>
      <c r="D22" s="192" t="s">
        <v>85</v>
      </c>
      <c r="E22" s="113">
        <v>28537620</v>
      </c>
      <c r="F22" s="113">
        <v>0</v>
      </c>
      <c r="G22" s="113">
        <v>0</v>
      </c>
      <c r="H22" s="193">
        <f>SUM(E22:G22)</f>
        <v>28537620</v>
      </c>
    </row>
    <row r="23" spans="1:8" s="5" customFormat="1" ht="15" customHeight="1">
      <c r="A23" s="194"/>
      <c r="B23" s="156"/>
      <c r="C23" s="312"/>
      <c r="D23" s="196" t="s">
        <v>90</v>
      </c>
      <c r="E23" s="98">
        <f>SUM(E22-E21)</f>
        <v>-86380</v>
      </c>
      <c r="F23" s="98">
        <f>SUM(F22-F21)</f>
        <v>0</v>
      </c>
      <c r="G23" s="98">
        <f>SUM(G22-G21)</f>
        <v>0</v>
      </c>
      <c r="H23" s="197">
        <f>SUM(H22-H21)</f>
        <v>-86380</v>
      </c>
    </row>
    <row r="24" spans="1:8" s="5" customFormat="1" ht="15" customHeight="1">
      <c r="A24" s="194"/>
      <c r="B24" s="156"/>
      <c r="C24" s="332" t="s">
        <v>43</v>
      </c>
      <c r="D24" s="199" t="s">
        <v>80</v>
      </c>
      <c r="E24" s="111">
        <v>29668000</v>
      </c>
      <c r="F24" s="111">
        <v>0</v>
      </c>
      <c r="G24" s="111">
        <v>0</v>
      </c>
      <c r="H24" s="200">
        <f>SUM(E24:G24)</f>
        <v>29668000</v>
      </c>
    </row>
    <row r="25" spans="1:8" s="5" customFormat="1" ht="15" customHeight="1">
      <c r="A25" s="191"/>
      <c r="B25" s="155"/>
      <c r="C25" s="311"/>
      <c r="D25" s="192" t="s">
        <v>85</v>
      </c>
      <c r="E25" s="113">
        <v>29413610</v>
      </c>
      <c r="F25" s="113">
        <v>0</v>
      </c>
      <c r="G25" s="113">
        <v>0</v>
      </c>
      <c r="H25" s="193">
        <f>SUM(E25:G25)</f>
        <v>29413610</v>
      </c>
    </row>
    <row r="26" spans="1:8" s="5" customFormat="1" ht="15" customHeight="1">
      <c r="A26" s="194"/>
      <c r="B26" s="156"/>
      <c r="C26" s="312"/>
      <c r="D26" s="196" t="s">
        <v>90</v>
      </c>
      <c r="E26" s="98">
        <f>SUM(E25-E24)</f>
        <v>-254390</v>
      </c>
      <c r="F26" s="98">
        <f>SUM(F25-F24)</f>
        <v>0</v>
      </c>
      <c r="G26" s="98">
        <f>SUM(G25-G24)</f>
        <v>0</v>
      </c>
      <c r="H26" s="197">
        <f>SUM(H25-H24)</f>
        <v>-254390</v>
      </c>
    </row>
    <row r="27" spans="1:8" s="5" customFormat="1" ht="15" customHeight="1">
      <c r="A27" s="194"/>
      <c r="B27" s="156"/>
      <c r="C27" s="332" t="s">
        <v>44</v>
      </c>
      <c r="D27" s="199" t="s">
        <v>80</v>
      </c>
      <c r="E27" s="111">
        <v>600000</v>
      </c>
      <c r="F27" s="111">
        <v>3400000</v>
      </c>
      <c r="G27" s="111">
        <v>0</v>
      </c>
      <c r="H27" s="200">
        <f>SUM(E27:G27)</f>
        <v>4000000</v>
      </c>
    </row>
    <row r="28" spans="1:8" s="5" customFormat="1" ht="15" customHeight="1">
      <c r="A28" s="191"/>
      <c r="B28" s="155"/>
      <c r="C28" s="311"/>
      <c r="D28" s="192" t="s">
        <v>85</v>
      </c>
      <c r="E28" s="113">
        <v>586890</v>
      </c>
      <c r="F28" s="113">
        <v>3373400</v>
      </c>
      <c r="G28" s="113">
        <v>0</v>
      </c>
      <c r="H28" s="193">
        <f>SUM(E28:G28)</f>
        <v>3960290</v>
      </c>
    </row>
    <row r="29" spans="1:8" s="5" customFormat="1" ht="15" customHeight="1">
      <c r="A29" s="194"/>
      <c r="B29" s="156"/>
      <c r="C29" s="312"/>
      <c r="D29" s="196" t="s">
        <v>90</v>
      </c>
      <c r="E29" s="98">
        <f>SUM(E28-E27)</f>
        <v>-13110</v>
      </c>
      <c r="F29" s="98">
        <f>SUM(F28-F27)</f>
        <v>-26600</v>
      </c>
      <c r="G29" s="98">
        <f>SUM(G28-G27)</f>
        <v>0</v>
      </c>
      <c r="H29" s="197">
        <f>SUM(H28-H27)</f>
        <v>-39710</v>
      </c>
    </row>
    <row r="30" spans="1:8" s="5" customFormat="1" ht="15" customHeight="1">
      <c r="A30" s="194"/>
      <c r="B30" s="342" t="s">
        <v>143</v>
      </c>
      <c r="C30" s="343"/>
      <c r="D30" s="199" t="s">
        <v>80</v>
      </c>
      <c r="E30" s="202">
        <f>SUM(E9,E12,E15,E18,E21,E24,E27)</f>
        <v>405559000</v>
      </c>
      <c r="F30" s="202">
        <f>SUM(F9,F12,F15,F18,F21,F24,F27)</f>
        <v>15400000</v>
      </c>
      <c r="G30" s="202">
        <f>SUM(G9,G12,G15,G18,G21,G24,G27)</f>
        <v>0</v>
      </c>
      <c r="H30" s="200">
        <f>SUM(E30:G30)</f>
        <v>420959000</v>
      </c>
    </row>
    <row r="31" spans="1:8" s="5" customFormat="1" ht="15" customHeight="1">
      <c r="A31" s="194"/>
      <c r="B31" s="344"/>
      <c r="C31" s="345"/>
      <c r="D31" s="192" t="s">
        <v>85</v>
      </c>
      <c r="E31" s="203">
        <f>SUM(E10,E13,E16,E19,E22,E25,E28)</f>
        <v>404428590</v>
      </c>
      <c r="F31" s="203">
        <f>SUM(F10,F13,F16,F19,F22,F25,F28)</f>
        <v>13373400</v>
      </c>
      <c r="G31" s="203">
        <f>SUM(G10,G13,G16,G19,G22,G25,G28)</f>
        <v>0</v>
      </c>
      <c r="H31" s="193">
        <f>SUM(E31:G31)</f>
        <v>417801990</v>
      </c>
    </row>
    <row r="32" spans="1:8" s="5" customFormat="1" ht="15" customHeight="1">
      <c r="A32" s="194"/>
      <c r="B32" s="346"/>
      <c r="C32" s="347"/>
      <c r="D32" s="196" t="s">
        <v>90</v>
      </c>
      <c r="E32" s="98">
        <f>SUM(E31-E30)</f>
        <v>-1130410</v>
      </c>
      <c r="F32" s="98">
        <f>SUM(F31-F30)</f>
        <v>-2026600</v>
      </c>
      <c r="G32" s="98">
        <f>SUM(G31-G30)</f>
        <v>0</v>
      </c>
      <c r="H32" s="197">
        <f>SUM(H31-H30)</f>
        <v>-3157010</v>
      </c>
    </row>
    <row r="33" spans="1:8" s="5" customFormat="1" ht="15" customHeight="1">
      <c r="A33" s="194"/>
      <c r="B33" s="156"/>
      <c r="C33" s="332" t="s">
        <v>41</v>
      </c>
      <c r="D33" s="199" t="s">
        <v>80</v>
      </c>
      <c r="E33" s="111">
        <v>3654000</v>
      </c>
      <c r="F33" s="111">
        <v>611100</v>
      </c>
      <c r="G33" s="111">
        <v>990900</v>
      </c>
      <c r="H33" s="200">
        <f>SUM(E33:G33)</f>
        <v>5256000</v>
      </c>
    </row>
    <row r="34" spans="1:8" s="5" customFormat="1" ht="15" customHeight="1">
      <c r="A34" s="191"/>
      <c r="B34" s="155" t="s">
        <v>42</v>
      </c>
      <c r="C34" s="310"/>
      <c r="D34" s="192" t="s">
        <v>85</v>
      </c>
      <c r="E34" s="113">
        <v>3603360</v>
      </c>
      <c r="F34" s="113">
        <v>583100</v>
      </c>
      <c r="G34" s="113">
        <v>0</v>
      </c>
      <c r="H34" s="193">
        <f>SUM(E34:G34)</f>
        <v>4186460</v>
      </c>
    </row>
    <row r="35" spans="1:8" s="5" customFormat="1" ht="15" customHeight="1">
      <c r="A35" s="194"/>
      <c r="B35" s="156"/>
      <c r="C35" s="331"/>
      <c r="D35" s="196" t="s">
        <v>90</v>
      </c>
      <c r="E35" s="98">
        <f>SUM(E34-E33)</f>
        <v>-50640</v>
      </c>
      <c r="F35" s="98">
        <f>SUM(F34-F33)</f>
        <v>-28000</v>
      </c>
      <c r="G35" s="98">
        <f>SUM(G34-G33)</f>
        <v>-990900</v>
      </c>
      <c r="H35" s="197">
        <f>SUM(H34-H33)</f>
        <v>-1069540</v>
      </c>
    </row>
    <row r="36" spans="1:8" s="5" customFormat="1" ht="15" customHeight="1">
      <c r="A36" s="194"/>
      <c r="B36" s="156"/>
      <c r="C36" s="332" t="s">
        <v>45</v>
      </c>
      <c r="D36" s="199" t="s">
        <v>80</v>
      </c>
      <c r="E36" s="111">
        <v>0</v>
      </c>
      <c r="F36" s="111">
        <v>0</v>
      </c>
      <c r="G36" s="111">
        <v>0</v>
      </c>
      <c r="H36" s="200">
        <f>SUM(E36:G36)</f>
        <v>0</v>
      </c>
    </row>
    <row r="37" spans="1:8" s="5" customFormat="1" ht="15" customHeight="1">
      <c r="A37" s="194"/>
      <c r="B37" s="156"/>
      <c r="C37" s="310"/>
      <c r="D37" s="192" t="s">
        <v>85</v>
      </c>
      <c r="E37" s="113">
        <v>0</v>
      </c>
      <c r="F37" s="113">
        <v>0</v>
      </c>
      <c r="G37" s="113">
        <v>0</v>
      </c>
      <c r="H37" s="193">
        <f>SUM(E37:G37)</f>
        <v>0</v>
      </c>
    </row>
    <row r="38" spans="1:8" s="5" customFormat="1" ht="15" customHeight="1">
      <c r="A38" s="194"/>
      <c r="B38" s="156"/>
      <c r="C38" s="331"/>
      <c r="D38" s="196" t="s">
        <v>90</v>
      </c>
      <c r="E38" s="98">
        <f>SUM(E37-E36)</f>
        <v>0</v>
      </c>
      <c r="F38" s="98">
        <f>SUM(F37-F36)</f>
        <v>0</v>
      </c>
      <c r="G38" s="98">
        <f>SUM(G37-G36)</f>
        <v>0</v>
      </c>
      <c r="H38" s="197">
        <f>SUM(H37-H36)</f>
        <v>0</v>
      </c>
    </row>
    <row r="39" spans="1:8" s="5" customFormat="1" ht="15" customHeight="1">
      <c r="A39" s="194"/>
      <c r="B39" s="156"/>
      <c r="C39" s="332" t="s">
        <v>46</v>
      </c>
      <c r="D39" s="199" t="s">
        <v>80</v>
      </c>
      <c r="E39" s="111">
        <v>100000</v>
      </c>
      <c r="F39" s="111">
        <v>400000</v>
      </c>
      <c r="G39" s="111">
        <v>0</v>
      </c>
      <c r="H39" s="200">
        <f>SUM(E39:G39)</f>
        <v>500000</v>
      </c>
    </row>
    <row r="40" spans="1:8" s="5" customFormat="1" ht="15" customHeight="1">
      <c r="A40" s="191"/>
      <c r="B40" s="155"/>
      <c r="C40" s="310"/>
      <c r="D40" s="192" t="s">
        <v>85</v>
      </c>
      <c r="E40" s="113">
        <v>98000</v>
      </c>
      <c r="F40" s="113">
        <v>304000</v>
      </c>
      <c r="G40" s="113">
        <v>0</v>
      </c>
      <c r="H40" s="193">
        <f>SUM(E40:G40)</f>
        <v>402000</v>
      </c>
    </row>
    <row r="41" spans="1:8" s="5" customFormat="1" ht="15" customHeight="1">
      <c r="A41" s="194"/>
      <c r="B41" s="156"/>
      <c r="C41" s="331"/>
      <c r="D41" s="196" t="s">
        <v>90</v>
      </c>
      <c r="E41" s="98">
        <f>SUM(E40-E39)</f>
        <v>-2000</v>
      </c>
      <c r="F41" s="98">
        <f>SUM(F40-F39)</f>
        <v>-96000</v>
      </c>
      <c r="G41" s="98">
        <f>SUM(G40-G39)</f>
        <v>0</v>
      </c>
      <c r="H41" s="197">
        <f>SUM(H40-H39)</f>
        <v>-98000</v>
      </c>
    </row>
    <row r="42" spans="1:8" s="5" customFormat="1" ht="15" customHeight="1">
      <c r="A42" s="194"/>
      <c r="B42" s="342" t="s">
        <v>50</v>
      </c>
      <c r="C42" s="343"/>
      <c r="D42" s="199" t="s">
        <v>80</v>
      </c>
      <c r="E42" s="202">
        <f>SUM(E33,E36,E39)</f>
        <v>3754000</v>
      </c>
      <c r="F42" s="202">
        <f>SUM(F33,F36,F39)</f>
        <v>1011100</v>
      </c>
      <c r="G42" s="202">
        <f>SUM(G33,G36,G39)</f>
        <v>990900</v>
      </c>
      <c r="H42" s="200">
        <f>SUM(E42:G42)</f>
        <v>5756000</v>
      </c>
    </row>
    <row r="43" spans="1:8" s="5" customFormat="1" ht="15" customHeight="1">
      <c r="A43" s="194"/>
      <c r="B43" s="344"/>
      <c r="C43" s="345"/>
      <c r="D43" s="192" t="s">
        <v>85</v>
      </c>
      <c r="E43" s="203">
        <f>E34+E40+E37</f>
        <v>3701360</v>
      </c>
      <c r="F43" s="203">
        <f>F34+F40+F37</f>
        <v>887100</v>
      </c>
      <c r="G43" s="203">
        <f>G34+G40+G37</f>
        <v>0</v>
      </c>
      <c r="H43" s="193">
        <f>SUM(E43:G43)</f>
        <v>4588460</v>
      </c>
    </row>
    <row r="44" spans="1:8" s="5" customFormat="1" ht="15" customHeight="1">
      <c r="A44" s="204"/>
      <c r="B44" s="346"/>
      <c r="C44" s="347"/>
      <c r="D44" s="196" t="s">
        <v>90</v>
      </c>
      <c r="E44" s="98">
        <f>SUM(E43-E42)</f>
        <v>-52640</v>
      </c>
      <c r="F44" s="98">
        <f>SUM(F43-F42)</f>
        <v>-124000</v>
      </c>
      <c r="G44" s="98">
        <f>SUM(G43-G42)</f>
        <v>-990900</v>
      </c>
      <c r="H44" s="197">
        <f>SUM(H43-H42)</f>
        <v>-1167540</v>
      </c>
    </row>
    <row r="45" spans="1:8" s="5" customFormat="1" ht="16.5" customHeight="1">
      <c r="A45" s="205"/>
      <c r="B45" s="206"/>
      <c r="C45" s="332" t="s">
        <v>47</v>
      </c>
      <c r="D45" s="207" t="s">
        <v>80</v>
      </c>
      <c r="E45" s="111">
        <v>490000</v>
      </c>
      <c r="F45" s="111">
        <v>3000000</v>
      </c>
      <c r="G45" s="111">
        <v>510000</v>
      </c>
      <c r="H45" s="200">
        <f>SUM(E45:G45)</f>
        <v>4000000</v>
      </c>
    </row>
    <row r="46" spans="1:8" s="5" customFormat="1" ht="16.5" customHeight="1">
      <c r="A46" s="208" t="s">
        <v>36</v>
      </c>
      <c r="B46" s="155" t="s">
        <v>48</v>
      </c>
      <c r="C46" s="310"/>
      <c r="D46" s="192" t="s">
        <v>85</v>
      </c>
      <c r="E46" s="113">
        <v>485600</v>
      </c>
      <c r="F46" s="113">
        <v>2825360</v>
      </c>
      <c r="G46" s="203">
        <f>G37+G43+G40</f>
        <v>0</v>
      </c>
      <c r="H46" s="193">
        <f>SUM(E46:G46)</f>
        <v>3310960</v>
      </c>
    </row>
    <row r="47" spans="1:8" s="5" customFormat="1" ht="16.5" customHeight="1">
      <c r="A47" s="209"/>
      <c r="B47" s="156"/>
      <c r="C47" s="331"/>
      <c r="D47" s="196" t="s">
        <v>90</v>
      </c>
      <c r="E47" s="98">
        <f>SUM(E46-E45)</f>
        <v>-4400</v>
      </c>
      <c r="F47" s="98">
        <f>SUM(F46-F45)</f>
        <v>-174640</v>
      </c>
      <c r="G47" s="98">
        <f>SUM(G46-G45)</f>
        <v>-510000</v>
      </c>
      <c r="H47" s="197">
        <f>SUM(H46-H45)</f>
        <v>-689040</v>
      </c>
    </row>
    <row r="48" spans="1:8" s="5" customFormat="1" ht="16.5" customHeight="1">
      <c r="A48" s="209"/>
      <c r="B48" s="156"/>
      <c r="C48" s="310" t="s">
        <v>108</v>
      </c>
      <c r="D48" s="199" t="s">
        <v>80</v>
      </c>
      <c r="E48" s="111">
        <f>13120000</f>
        <v>13120000</v>
      </c>
      <c r="F48" s="111">
        <v>500000</v>
      </c>
      <c r="G48" s="111">
        <v>962000</v>
      </c>
      <c r="H48" s="200">
        <f>SUM(E48:G48)</f>
        <v>14582000</v>
      </c>
    </row>
    <row r="49" spans="1:8" s="5" customFormat="1" ht="16.5" customHeight="1">
      <c r="A49" s="191"/>
      <c r="B49" s="155"/>
      <c r="C49" s="311"/>
      <c r="D49" s="192" t="s">
        <v>85</v>
      </c>
      <c r="E49" s="113">
        <v>13055860</v>
      </c>
      <c r="F49" s="113">
        <v>332500</v>
      </c>
      <c r="G49" s="113">
        <v>500</v>
      </c>
      <c r="H49" s="193">
        <f>SUM(E49:G49)</f>
        <v>13388860</v>
      </c>
    </row>
    <row r="50" spans="1:8" s="5" customFormat="1" ht="16.5" customHeight="1">
      <c r="A50" s="194"/>
      <c r="B50" s="156"/>
      <c r="C50" s="312"/>
      <c r="D50" s="196" t="s">
        <v>90</v>
      </c>
      <c r="E50" s="98">
        <f>SUM(E49-E48)</f>
        <v>-64140</v>
      </c>
      <c r="F50" s="98">
        <f>SUM(F49-F48)</f>
        <v>-167500</v>
      </c>
      <c r="G50" s="98">
        <f>SUM(G49-G48)</f>
        <v>-961500</v>
      </c>
      <c r="H50" s="197">
        <f>SUM(H49-H48)</f>
        <v>-1193140</v>
      </c>
    </row>
    <row r="51" spans="1:8" s="5" customFormat="1" ht="16.5" customHeight="1">
      <c r="A51" s="194"/>
      <c r="B51" s="156"/>
      <c r="C51" s="332" t="s">
        <v>109</v>
      </c>
      <c r="D51" s="199" t="s">
        <v>80</v>
      </c>
      <c r="E51" s="111">
        <v>13380000</v>
      </c>
      <c r="F51" s="111">
        <v>534000</v>
      </c>
      <c r="G51" s="111">
        <v>4000000</v>
      </c>
      <c r="H51" s="200">
        <f>SUM(E51:G51)</f>
        <v>17914000</v>
      </c>
    </row>
    <row r="52" spans="1:8" s="5" customFormat="1" ht="16.5" customHeight="1">
      <c r="A52" s="191"/>
      <c r="B52" s="155"/>
      <c r="C52" s="310"/>
      <c r="D52" s="192" t="s">
        <v>85</v>
      </c>
      <c r="E52" s="113">
        <v>13340080</v>
      </c>
      <c r="F52" s="113">
        <v>2200</v>
      </c>
      <c r="G52" s="113">
        <v>0</v>
      </c>
      <c r="H52" s="193">
        <f>SUM(E52:G52)</f>
        <v>13342280</v>
      </c>
    </row>
    <row r="53" spans="1:8" s="5" customFormat="1" ht="16.5" customHeight="1">
      <c r="A53" s="194"/>
      <c r="B53" s="156"/>
      <c r="C53" s="331"/>
      <c r="D53" s="196" t="s">
        <v>90</v>
      </c>
      <c r="E53" s="98">
        <f>SUM(E52-E51)</f>
        <v>-39920</v>
      </c>
      <c r="F53" s="98">
        <f>SUM(F52-F51)</f>
        <v>-531800</v>
      </c>
      <c r="G53" s="98">
        <f>SUM(G52-G51)</f>
        <v>-4000000</v>
      </c>
      <c r="H53" s="197">
        <f>SUM(H52-H51)</f>
        <v>-4571720</v>
      </c>
    </row>
    <row r="54" spans="1:8" s="5" customFormat="1" ht="16.5" customHeight="1">
      <c r="A54" s="194"/>
      <c r="B54" s="156"/>
      <c r="C54" s="332" t="s">
        <v>110</v>
      </c>
      <c r="D54" s="199" t="s">
        <v>80</v>
      </c>
      <c r="E54" s="111">
        <v>4424000</v>
      </c>
      <c r="F54" s="111">
        <v>0</v>
      </c>
      <c r="G54" s="111">
        <v>0</v>
      </c>
      <c r="H54" s="200">
        <f>SUM(E54:G54)</f>
        <v>4424000</v>
      </c>
    </row>
    <row r="55" spans="1:8" s="5" customFormat="1" ht="16.5" customHeight="1">
      <c r="A55" s="191"/>
      <c r="B55" s="155"/>
      <c r="C55" s="310"/>
      <c r="D55" s="192" t="s">
        <v>85</v>
      </c>
      <c r="E55" s="113">
        <v>4561700</v>
      </c>
      <c r="F55" s="113">
        <v>0</v>
      </c>
      <c r="G55" s="113">
        <v>0</v>
      </c>
      <c r="H55" s="193">
        <f>SUM(E55:G55)</f>
        <v>4561700</v>
      </c>
    </row>
    <row r="56" spans="1:8" s="5" customFormat="1" ht="16.5" customHeight="1">
      <c r="A56" s="194"/>
      <c r="B56" s="156"/>
      <c r="C56" s="331"/>
      <c r="D56" s="196" t="s">
        <v>90</v>
      </c>
      <c r="E56" s="98">
        <f>SUM(E55-E54)</f>
        <v>137700</v>
      </c>
      <c r="F56" s="98">
        <f>SUM(F55-F54)</f>
        <v>0</v>
      </c>
      <c r="G56" s="98">
        <f>SUM(G55-G54)</f>
        <v>0</v>
      </c>
      <c r="H56" s="197">
        <f>SUM(H55-H54)</f>
        <v>137700</v>
      </c>
    </row>
    <row r="57" spans="1:8" s="5" customFormat="1" ht="16.5" customHeight="1">
      <c r="A57" s="194"/>
      <c r="B57" s="156"/>
      <c r="C57" s="332" t="s">
        <v>111</v>
      </c>
      <c r="D57" s="199" t="s">
        <v>80</v>
      </c>
      <c r="E57" s="111">
        <v>6500000</v>
      </c>
      <c r="F57" s="111">
        <v>1250000</v>
      </c>
      <c r="G57" s="111">
        <v>1200000</v>
      </c>
      <c r="H57" s="200">
        <f>SUM(E57:G57)</f>
        <v>8950000</v>
      </c>
    </row>
    <row r="58" spans="1:8" s="5" customFormat="1" ht="16.5" customHeight="1">
      <c r="A58" s="194"/>
      <c r="B58" s="156"/>
      <c r="C58" s="310"/>
      <c r="D58" s="192" t="s">
        <v>85</v>
      </c>
      <c r="E58" s="113">
        <v>6114240</v>
      </c>
      <c r="F58" s="113">
        <v>1209700</v>
      </c>
      <c r="G58" s="113">
        <v>0</v>
      </c>
      <c r="H58" s="193">
        <f>SUM(E58:G58)</f>
        <v>7323940</v>
      </c>
    </row>
    <row r="59" spans="1:8" s="5" customFormat="1" ht="16.5" customHeight="1">
      <c r="A59" s="194"/>
      <c r="B59" s="156"/>
      <c r="C59" s="331"/>
      <c r="D59" s="196" t="s">
        <v>90</v>
      </c>
      <c r="E59" s="98">
        <f>SUM(E58-E57)</f>
        <v>-385760</v>
      </c>
      <c r="F59" s="98">
        <f>SUM(F58-F57)</f>
        <v>-40300</v>
      </c>
      <c r="G59" s="98">
        <f>SUM(G58-G57)</f>
        <v>-1200000</v>
      </c>
      <c r="H59" s="197">
        <f>SUM(H58-H57)</f>
        <v>-1626060</v>
      </c>
    </row>
    <row r="60" spans="1:8" s="5" customFormat="1" ht="16.5" customHeight="1">
      <c r="A60" s="194"/>
      <c r="B60" s="156"/>
      <c r="C60" s="332" t="s">
        <v>112</v>
      </c>
      <c r="D60" s="199" t="s">
        <v>80</v>
      </c>
      <c r="E60" s="111">
        <v>0</v>
      </c>
      <c r="F60" s="111">
        <v>0</v>
      </c>
      <c r="G60" s="111">
        <v>0</v>
      </c>
      <c r="H60" s="200">
        <f>SUM(E60:G60)</f>
        <v>0</v>
      </c>
    </row>
    <row r="61" spans="1:8" s="5" customFormat="1" ht="16.5" customHeight="1">
      <c r="A61" s="191"/>
      <c r="B61" s="155"/>
      <c r="C61" s="310"/>
      <c r="D61" s="192" t="s">
        <v>85</v>
      </c>
      <c r="E61" s="113">
        <v>0</v>
      </c>
      <c r="F61" s="113">
        <v>0</v>
      </c>
      <c r="G61" s="113">
        <v>0</v>
      </c>
      <c r="H61" s="193">
        <f>SUM(E61:G61)</f>
        <v>0</v>
      </c>
    </row>
    <row r="62" spans="1:8" s="5" customFormat="1" ht="16.5" customHeight="1">
      <c r="A62" s="194"/>
      <c r="B62" s="156"/>
      <c r="C62" s="331"/>
      <c r="D62" s="196" t="s">
        <v>90</v>
      </c>
      <c r="E62" s="98">
        <f>SUM(E61-E60)</f>
        <v>0</v>
      </c>
      <c r="F62" s="98">
        <f>SUM(F61-F60)</f>
        <v>0</v>
      </c>
      <c r="G62" s="98">
        <f>SUM(G61-G60)</f>
        <v>0</v>
      </c>
      <c r="H62" s="197">
        <f>SUM(H61-H60)</f>
        <v>0</v>
      </c>
    </row>
    <row r="63" spans="1:8" s="5" customFormat="1" ht="16.5" customHeight="1">
      <c r="A63" s="194"/>
      <c r="B63" s="342" t="s">
        <v>0</v>
      </c>
      <c r="C63" s="343"/>
      <c r="D63" s="199" t="s">
        <v>80</v>
      </c>
      <c r="E63" s="202">
        <f>SUM(E45,E48,E51,E57,E54,E60)</f>
        <v>37914000</v>
      </c>
      <c r="F63" s="202">
        <f>SUM(F45,F48,F51,F57,F54,F60)</f>
        <v>5284000</v>
      </c>
      <c r="G63" s="202">
        <f>SUM(G45,G48,G51,G57,G54,G60)</f>
        <v>6672000</v>
      </c>
      <c r="H63" s="200">
        <f>SUM(E63:G63)</f>
        <v>49870000</v>
      </c>
    </row>
    <row r="64" spans="1:8" s="5" customFormat="1" ht="16.5" customHeight="1">
      <c r="A64" s="194"/>
      <c r="B64" s="344"/>
      <c r="C64" s="345"/>
      <c r="D64" s="192" t="s">
        <v>85</v>
      </c>
      <c r="E64" s="203">
        <f>E61+E55+E52+E49+E46+E58</f>
        <v>37557480</v>
      </c>
      <c r="F64" s="203">
        <f>F61+F55+F52+F49+F46+F58</f>
        <v>4369760</v>
      </c>
      <c r="G64" s="203">
        <f>G61+G55+G52+G49+G46+G58</f>
        <v>500</v>
      </c>
      <c r="H64" s="193">
        <f>SUM(E64:G64)</f>
        <v>41927740</v>
      </c>
    </row>
    <row r="65" spans="1:8" s="5" customFormat="1" ht="16.5" customHeight="1">
      <c r="A65" s="210"/>
      <c r="B65" s="346"/>
      <c r="C65" s="347"/>
      <c r="D65" s="196" t="s">
        <v>90</v>
      </c>
      <c r="E65" s="98">
        <f>SUM(E64-E63)</f>
        <v>-356520</v>
      </c>
      <c r="F65" s="98">
        <f>SUM(F64-F63)</f>
        <v>-914240</v>
      </c>
      <c r="G65" s="98">
        <f>SUM(G64-G63)</f>
        <v>-6671500</v>
      </c>
      <c r="H65" s="197">
        <f>SUM(H64-H63)</f>
        <v>-7942260</v>
      </c>
    </row>
    <row r="66" spans="1:8" s="8" customFormat="1" ht="16.5" customHeight="1">
      <c r="A66" s="322" t="s">
        <v>55</v>
      </c>
      <c r="B66" s="323"/>
      <c r="C66" s="324"/>
      <c r="D66" s="211" t="s">
        <v>81</v>
      </c>
      <c r="E66" s="212">
        <f>SUM(E30,E42,E63)</f>
        <v>447227000</v>
      </c>
      <c r="F66" s="212">
        <f>SUM(F30,F42,F63)</f>
        <v>21695100</v>
      </c>
      <c r="G66" s="212">
        <f>SUM(G30,G42,G63)</f>
        <v>7662900</v>
      </c>
      <c r="H66" s="213">
        <f>SUM(E66:G66)</f>
        <v>476585000</v>
      </c>
    </row>
    <row r="67" spans="1:8" s="8" customFormat="1" ht="16.5" customHeight="1">
      <c r="A67" s="325"/>
      <c r="B67" s="326"/>
      <c r="C67" s="327"/>
      <c r="D67" s="214" t="s">
        <v>86</v>
      </c>
      <c r="E67" s="215">
        <f>SUM(E31,E43,E64)</f>
        <v>445687430</v>
      </c>
      <c r="F67" s="215">
        <f>SUM(F31,F43,F64)</f>
        <v>18630260</v>
      </c>
      <c r="G67" s="215">
        <f>SUM(G31,G43,G64)</f>
        <v>500</v>
      </c>
      <c r="H67" s="216">
        <f>SUM(E67:G67)</f>
        <v>464318190</v>
      </c>
    </row>
    <row r="68" spans="1:8" s="8" customFormat="1" ht="16.5" customHeight="1">
      <c r="A68" s="328"/>
      <c r="B68" s="329"/>
      <c r="C68" s="330"/>
      <c r="D68" s="217" t="s">
        <v>91</v>
      </c>
      <c r="E68" s="218">
        <f>SUM(E67-E66)</f>
        <v>-1539570</v>
      </c>
      <c r="F68" s="218">
        <f>SUM(F67-F66)</f>
        <v>-3064840</v>
      </c>
      <c r="G68" s="218">
        <f>SUM(G67-G66)</f>
        <v>-7662400</v>
      </c>
      <c r="H68" s="219">
        <f>SUM(H67-H66)</f>
        <v>-12266810</v>
      </c>
    </row>
    <row r="69" spans="1:8" s="5" customFormat="1" ht="16.5" customHeight="1">
      <c r="A69" s="187"/>
      <c r="B69" s="154"/>
      <c r="C69" s="154"/>
      <c r="D69" s="189" t="s">
        <v>80</v>
      </c>
      <c r="E69" s="127">
        <v>0</v>
      </c>
      <c r="F69" s="127">
        <v>0</v>
      </c>
      <c r="G69" s="127">
        <v>0</v>
      </c>
      <c r="H69" s="190">
        <f>SUM(E69:G69)</f>
        <v>0</v>
      </c>
    </row>
    <row r="70" spans="1:8" s="5" customFormat="1" ht="16.5" customHeight="1">
      <c r="A70" s="191" t="s">
        <v>10</v>
      </c>
      <c r="B70" s="155" t="s">
        <v>113</v>
      </c>
      <c r="C70" s="155" t="s">
        <v>113</v>
      </c>
      <c r="D70" s="192" t="s">
        <v>85</v>
      </c>
      <c r="E70" s="113">
        <v>0</v>
      </c>
      <c r="F70" s="113">
        <v>0</v>
      </c>
      <c r="G70" s="113">
        <v>0</v>
      </c>
      <c r="H70" s="193">
        <f>SUM(E70:G70)</f>
        <v>0</v>
      </c>
    </row>
    <row r="71" spans="1:8" s="5" customFormat="1" ht="16.5" customHeight="1">
      <c r="A71" s="194"/>
      <c r="B71" s="156"/>
      <c r="C71" s="158"/>
      <c r="D71" s="196" t="s">
        <v>90</v>
      </c>
      <c r="E71" s="98">
        <f>SUM(E70-E69)</f>
        <v>0</v>
      </c>
      <c r="F71" s="98">
        <f>SUM(F70-F69)</f>
        <v>0</v>
      </c>
      <c r="G71" s="98">
        <f>SUM(G70-G69)</f>
        <v>0</v>
      </c>
      <c r="H71" s="197">
        <f>SUM(H70-H69)</f>
        <v>0</v>
      </c>
    </row>
    <row r="72" spans="1:8" s="5" customFormat="1" ht="16.5" customHeight="1">
      <c r="A72" s="194"/>
      <c r="B72" s="156"/>
      <c r="C72" s="206"/>
      <c r="D72" s="199" t="s">
        <v>80</v>
      </c>
      <c r="E72" s="111">
        <v>730000</v>
      </c>
      <c r="F72" s="111">
        <v>770000</v>
      </c>
      <c r="G72" s="111">
        <v>0</v>
      </c>
      <c r="H72" s="200">
        <f>SUM(E72:G72)</f>
        <v>1500000</v>
      </c>
    </row>
    <row r="73" spans="1:8" s="5" customFormat="1" ht="16.5" customHeight="1">
      <c r="A73" s="194"/>
      <c r="B73" s="156"/>
      <c r="C73" s="155" t="s">
        <v>114</v>
      </c>
      <c r="D73" s="192" t="s">
        <v>85</v>
      </c>
      <c r="E73" s="113">
        <v>727500</v>
      </c>
      <c r="F73" s="113">
        <v>82500</v>
      </c>
      <c r="G73" s="113">
        <v>0</v>
      </c>
      <c r="H73" s="193">
        <f>SUM(E73:G73)</f>
        <v>810000</v>
      </c>
    </row>
    <row r="74" spans="1:8" s="5" customFormat="1" ht="16.5" customHeight="1">
      <c r="A74" s="194"/>
      <c r="B74" s="156"/>
      <c r="C74" s="158"/>
      <c r="D74" s="196" t="s">
        <v>90</v>
      </c>
      <c r="E74" s="98">
        <f>SUM(E73-E72)</f>
        <v>-2500</v>
      </c>
      <c r="F74" s="98">
        <f>SUM(F73-F72)</f>
        <v>-687500</v>
      </c>
      <c r="G74" s="98">
        <f>SUM(G73-G72)</f>
        <v>0</v>
      </c>
      <c r="H74" s="197">
        <f>SUM(H73-H72)</f>
        <v>-690000</v>
      </c>
    </row>
    <row r="75" spans="1:8" s="5" customFormat="1" ht="16.5" customHeight="1">
      <c r="A75" s="194"/>
      <c r="B75" s="156"/>
      <c r="C75" s="332" t="s">
        <v>118</v>
      </c>
      <c r="D75" s="199" t="s">
        <v>80</v>
      </c>
      <c r="E75" s="111">
        <v>245000</v>
      </c>
      <c r="F75" s="164">
        <v>755000</v>
      </c>
      <c r="G75" s="111">
        <v>0</v>
      </c>
      <c r="H75" s="200">
        <f>SUM(E75:G75)</f>
        <v>1000000</v>
      </c>
    </row>
    <row r="76" spans="1:8" s="5" customFormat="1" ht="16.5" customHeight="1">
      <c r="A76" s="191"/>
      <c r="B76" s="155"/>
      <c r="C76" s="311"/>
      <c r="D76" s="192" t="s">
        <v>85</v>
      </c>
      <c r="E76" s="113">
        <v>244500</v>
      </c>
      <c r="F76" s="113">
        <v>0</v>
      </c>
      <c r="G76" s="113">
        <v>0</v>
      </c>
      <c r="H76" s="193">
        <f>SUM(E76:G76)</f>
        <v>244500</v>
      </c>
    </row>
    <row r="77" spans="1:8" s="5" customFormat="1" ht="16.5" customHeight="1">
      <c r="A77" s="210"/>
      <c r="B77" s="158"/>
      <c r="C77" s="312"/>
      <c r="D77" s="196" t="s">
        <v>90</v>
      </c>
      <c r="E77" s="98">
        <f>SUM(E76-E75)</f>
        <v>-500</v>
      </c>
      <c r="F77" s="98">
        <f>SUM(F76-F75)</f>
        <v>-755000</v>
      </c>
      <c r="G77" s="98">
        <f>SUM(G76-G75)</f>
        <v>0</v>
      </c>
      <c r="H77" s="197">
        <f>SUM(H76-H75)</f>
        <v>-755500</v>
      </c>
    </row>
    <row r="78" spans="1:8" s="8" customFormat="1" ht="16.5" customHeight="1">
      <c r="A78" s="322" t="s">
        <v>119</v>
      </c>
      <c r="B78" s="323"/>
      <c r="C78" s="324"/>
      <c r="D78" s="211" t="s">
        <v>81</v>
      </c>
      <c r="E78" s="212">
        <f>E75+E69+E72</f>
        <v>975000</v>
      </c>
      <c r="F78" s="212">
        <f>F75+F69+F72</f>
        <v>1525000</v>
      </c>
      <c r="G78" s="212">
        <f>G75+G69+G72</f>
        <v>0</v>
      </c>
      <c r="H78" s="213">
        <f>SUM(E78:G78)</f>
        <v>2500000</v>
      </c>
    </row>
    <row r="79" spans="1:8" s="8" customFormat="1" ht="16.5" customHeight="1">
      <c r="A79" s="325"/>
      <c r="B79" s="326"/>
      <c r="C79" s="327"/>
      <c r="D79" s="214" t="s">
        <v>86</v>
      </c>
      <c r="E79" s="215">
        <f>E76+E70+E73</f>
        <v>972000</v>
      </c>
      <c r="F79" s="215">
        <f>F76+F70+F73</f>
        <v>82500</v>
      </c>
      <c r="G79" s="215">
        <f>G76+G70+G73</f>
        <v>0</v>
      </c>
      <c r="H79" s="216">
        <f>SUM(E79:G79)</f>
        <v>1054500</v>
      </c>
    </row>
    <row r="80" spans="1:8" s="8" customFormat="1" ht="16.5" customHeight="1">
      <c r="A80" s="328"/>
      <c r="B80" s="329"/>
      <c r="C80" s="330"/>
      <c r="D80" s="217" t="s">
        <v>91</v>
      </c>
      <c r="E80" s="218">
        <f>SUM(E79-E78)</f>
        <v>-3000</v>
      </c>
      <c r="F80" s="218">
        <f>SUM(F79-F78)</f>
        <v>-1442500</v>
      </c>
      <c r="G80" s="218">
        <f>SUM(G79-G78)</f>
        <v>0</v>
      </c>
      <c r="H80" s="219">
        <f>SUM(H79-H78)</f>
        <v>-1445500</v>
      </c>
    </row>
    <row r="81" spans="1:8" s="5" customFormat="1" ht="19.5" customHeight="1">
      <c r="A81" s="220"/>
      <c r="B81" s="125"/>
      <c r="C81" s="188"/>
      <c r="D81" s="189" t="s">
        <v>80</v>
      </c>
      <c r="E81" s="127">
        <v>95925000</v>
      </c>
      <c r="F81" s="127">
        <v>4319000</v>
      </c>
      <c r="G81" s="127">
        <v>1100000</v>
      </c>
      <c r="H81" s="190">
        <f>SUM(E81:G81)</f>
        <v>101344000</v>
      </c>
    </row>
    <row r="82" spans="1:8" s="5" customFormat="1" ht="19.5" customHeight="1">
      <c r="A82" s="92" t="s">
        <v>115</v>
      </c>
      <c r="B82" s="221" t="s">
        <v>49</v>
      </c>
      <c r="C82" s="155" t="s">
        <v>117</v>
      </c>
      <c r="D82" s="192" t="s">
        <v>85</v>
      </c>
      <c r="E82" s="113">
        <v>95921401</v>
      </c>
      <c r="F82" s="113">
        <v>0</v>
      </c>
      <c r="G82" s="113">
        <v>0</v>
      </c>
      <c r="H82" s="193">
        <f>SUM(E82:G82)</f>
        <v>95921401</v>
      </c>
    </row>
    <row r="83" spans="1:8" s="5" customFormat="1" ht="19.5" customHeight="1">
      <c r="A83" s="191"/>
      <c r="B83" s="88"/>
      <c r="C83" s="195"/>
      <c r="D83" s="196" t="s">
        <v>90</v>
      </c>
      <c r="E83" s="98">
        <f>SUM(E82-E81)</f>
        <v>-3599</v>
      </c>
      <c r="F83" s="98">
        <f>SUM(F82-F81)</f>
        <v>-4319000</v>
      </c>
      <c r="G83" s="98">
        <f>SUM(G82-G81)</f>
        <v>-1100000</v>
      </c>
      <c r="H83" s="197">
        <f>SUM(H82-H81)</f>
        <v>-5422599</v>
      </c>
    </row>
    <row r="84" spans="1:8" s="5" customFormat="1" ht="19.5" customHeight="1">
      <c r="A84" s="191"/>
      <c r="B84" s="88"/>
      <c r="C84" s="332" t="s">
        <v>122</v>
      </c>
      <c r="D84" s="199" t="s">
        <v>80</v>
      </c>
      <c r="E84" s="111">
        <v>3600000</v>
      </c>
      <c r="F84" s="111">
        <v>0</v>
      </c>
      <c r="G84" s="111">
        <v>0</v>
      </c>
      <c r="H84" s="200">
        <f>SUM(E84:G84)</f>
        <v>3600000</v>
      </c>
    </row>
    <row r="85" spans="1:8" s="5" customFormat="1" ht="19.5" customHeight="1">
      <c r="A85" s="191"/>
      <c r="B85" s="88"/>
      <c r="C85" s="334"/>
      <c r="D85" s="192" t="s">
        <v>85</v>
      </c>
      <c r="E85" s="113">
        <v>4008910</v>
      </c>
      <c r="F85" s="113">
        <v>0</v>
      </c>
      <c r="G85" s="113">
        <v>0</v>
      </c>
      <c r="H85" s="193">
        <f>SUM(E85:G85)</f>
        <v>4008910</v>
      </c>
    </row>
    <row r="86" spans="1:8" s="5" customFormat="1" ht="19.5" customHeight="1">
      <c r="A86" s="191"/>
      <c r="B86" s="155"/>
      <c r="C86" s="331"/>
      <c r="D86" s="196" t="s">
        <v>90</v>
      </c>
      <c r="E86" s="98">
        <f>E85-E84</f>
        <v>408910</v>
      </c>
      <c r="F86" s="98">
        <f>F85-F84</f>
        <v>0</v>
      </c>
      <c r="G86" s="98">
        <f>G85-G84</f>
        <v>0</v>
      </c>
      <c r="H86" s="197">
        <f>H85-H84</f>
        <v>408910</v>
      </c>
    </row>
    <row r="87" spans="1:8" s="5" customFormat="1" ht="19.5" customHeight="1">
      <c r="A87" s="191"/>
      <c r="B87" s="88"/>
      <c r="C87" s="198"/>
      <c r="D87" s="207" t="s">
        <v>80</v>
      </c>
      <c r="E87" s="111">
        <v>17920000</v>
      </c>
      <c r="F87" s="103">
        <v>1826000</v>
      </c>
      <c r="G87" s="103">
        <v>0</v>
      </c>
      <c r="H87" s="200">
        <f>SUM(E87:G87)</f>
        <v>19746000</v>
      </c>
    </row>
    <row r="88" spans="1:8" s="5" customFormat="1" ht="19.5" customHeight="1">
      <c r="A88" s="191"/>
      <c r="B88" s="88"/>
      <c r="C88" s="155" t="s">
        <v>120</v>
      </c>
      <c r="D88" s="192" t="s">
        <v>85</v>
      </c>
      <c r="E88" s="113">
        <v>17920000</v>
      </c>
      <c r="F88" s="113">
        <v>0</v>
      </c>
      <c r="G88" s="113">
        <v>0</v>
      </c>
      <c r="H88" s="193">
        <f>SUM(E88:G88)</f>
        <v>17920000</v>
      </c>
    </row>
    <row r="89" spans="1:8" s="5" customFormat="1" ht="19.5" customHeight="1">
      <c r="A89" s="191"/>
      <c r="B89" s="88"/>
      <c r="C89" s="195"/>
      <c r="D89" s="196" t="s">
        <v>90</v>
      </c>
      <c r="E89" s="98">
        <f>E88-E87</f>
        <v>0</v>
      </c>
      <c r="F89" s="98">
        <f>F88-F87</f>
        <v>-1826000</v>
      </c>
      <c r="G89" s="98">
        <f>G88-G87</f>
        <v>0</v>
      </c>
      <c r="H89" s="197">
        <f>H88-H87</f>
        <v>-1826000</v>
      </c>
    </row>
    <row r="90" spans="1:8" s="5" customFormat="1" ht="19.5" customHeight="1">
      <c r="A90" s="191"/>
      <c r="B90" s="88"/>
      <c r="C90" s="198"/>
      <c r="D90" s="207" t="s">
        <v>80</v>
      </c>
      <c r="E90" s="111">
        <v>8850000</v>
      </c>
      <c r="F90" s="111">
        <v>540000</v>
      </c>
      <c r="G90" s="111">
        <v>0</v>
      </c>
      <c r="H90" s="200">
        <f>SUM(E90:G90)</f>
        <v>9390000</v>
      </c>
    </row>
    <row r="91" spans="1:8" s="5" customFormat="1" ht="19.5" customHeight="1">
      <c r="A91" s="191"/>
      <c r="B91" s="88"/>
      <c r="C91" s="155" t="s">
        <v>121</v>
      </c>
      <c r="D91" s="192" t="s">
        <v>85</v>
      </c>
      <c r="E91" s="113">
        <v>8842050</v>
      </c>
      <c r="F91" s="113">
        <v>0</v>
      </c>
      <c r="G91" s="113">
        <v>0</v>
      </c>
      <c r="H91" s="193">
        <f>SUM(E91:G91)</f>
        <v>8842050</v>
      </c>
    </row>
    <row r="92" spans="1:8" s="5" customFormat="1" ht="19.5" customHeight="1">
      <c r="A92" s="191"/>
      <c r="B92" s="88"/>
      <c r="C92" s="195"/>
      <c r="D92" s="196" t="s">
        <v>90</v>
      </c>
      <c r="E92" s="98">
        <f>E91-E90</f>
        <v>-7950</v>
      </c>
      <c r="F92" s="98">
        <f>F91-F90</f>
        <v>-540000</v>
      </c>
      <c r="G92" s="98">
        <f>G91-G90</f>
        <v>0</v>
      </c>
      <c r="H92" s="197">
        <f>H91-H90</f>
        <v>-547950</v>
      </c>
    </row>
    <row r="93" spans="1:8" s="5" customFormat="1" ht="19.5" customHeight="1">
      <c r="A93" s="191"/>
      <c r="B93" s="88"/>
      <c r="C93" s="155"/>
      <c r="D93" s="199" t="s">
        <v>80</v>
      </c>
      <c r="E93" s="103">
        <v>1000000</v>
      </c>
      <c r="F93" s="103">
        <v>0</v>
      </c>
      <c r="G93" s="103">
        <v>0</v>
      </c>
      <c r="H93" s="222">
        <f>SUM(E93:G93)</f>
        <v>1000000</v>
      </c>
    </row>
    <row r="94" spans="1:8" s="5" customFormat="1" ht="19.5" customHeight="1">
      <c r="A94" s="191"/>
      <c r="B94" s="88"/>
      <c r="C94" s="155" t="s">
        <v>123</v>
      </c>
      <c r="D94" s="192" t="s">
        <v>85</v>
      </c>
      <c r="E94" s="113">
        <v>500000</v>
      </c>
      <c r="F94" s="113">
        <v>0</v>
      </c>
      <c r="G94" s="113">
        <v>0</v>
      </c>
      <c r="H94" s="193">
        <f>SUM(E94:G94)</f>
        <v>500000</v>
      </c>
    </row>
    <row r="95" spans="1:8" s="5" customFormat="1" ht="19.5" customHeight="1">
      <c r="A95" s="191"/>
      <c r="B95" s="88"/>
      <c r="C95" s="195"/>
      <c r="D95" s="196" t="s">
        <v>90</v>
      </c>
      <c r="E95" s="98">
        <f>E94-E93</f>
        <v>-500000</v>
      </c>
      <c r="F95" s="98">
        <f>F94-F93</f>
        <v>0</v>
      </c>
      <c r="G95" s="98">
        <f>G94-G93</f>
        <v>0</v>
      </c>
      <c r="H95" s="197">
        <f>H94-H93</f>
        <v>-500000</v>
      </c>
    </row>
    <row r="96" spans="1:8" s="5" customFormat="1" ht="19.5" customHeight="1">
      <c r="A96" s="191"/>
      <c r="B96" s="88"/>
      <c r="C96" s="155"/>
      <c r="D96" s="199" t="s">
        <v>80</v>
      </c>
      <c r="E96" s="103">
        <v>0</v>
      </c>
      <c r="F96" s="103">
        <v>0</v>
      </c>
      <c r="G96" s="103">
        <v>0</v>
      </c>
      <c r="H96" s="200">
        <f>SUM(E96:G96)</f>
        <v>0</v>
      </c>
    </row>
    <row r="97" spans="1:8" s="5" customFormat="1" ht="19.5" customHeight="1">
      <c r="A97" s="191"/>
      <c r="B97" s="88"/>
      <c r="C97" s="155" t="s">
        <v>124</v>
      </c>
      <c r="D97" s="192" t="s">
        <v>85</v>
      </c>
      <c r="E97" s="113">
        <v>0</v>
      </c>
      <c r="F97" s="113">
        <v>0</v>
      </c>
      <c r="G97" s="113">
        <v>0</v>
      </c>
      <c r="H97" s="193">
        <f>SUM(E97:G97)</f>
        <v>0</v>
      </c>
    </row>
    <row r="98" spans="1:8" s="5" customFormat="1" ht="19.5" customHeight="1">
      <c r="A98" s="191"/>
      <c r="B98" s="88"/>
      <c r="C98" s="155"/>
      <c r="D98" s="196" t="s">
        <v>90</v>
      </c>
      <c r="E98" s="98">
        <f>E97-E96</f>
        <v>0</v>
      </c>
      <c r="F98" s="98">
        <f>F97-F96</f>
        <v>0</v>
      </c>
      <c r="G98" s="98">
        <f>G97-G96</f>
        <v>0</v>
      </c>
      <c r="H98" s="197">
        <f>H97-H96</f>
        <v>0</v>
      </c>
    </row>
    <row r="99" spans="1:8" s="5" customFormat="1" ht="19.5" customHeight="1">
      <c r="A99" s="191"/>
      <c r="B99" s="155"/>
      <c r="C99" s="198"/>
      <c r="D99" s="199" t="s">
        <v>80</v>
      </c>
      <c r="E99" s="111">
        <v>10800000</v>
      </c>
      <c r="F99" s="111">
        <v>0</v>
      </c>
      <c r="G99" s="111">
        <v>3200000</v>
      </c>
      <c r="H99" s="200">
        <f>SUM(E99:G99)</f>
        <v>14000000</v>
      </c>
    </row>
    <row r="100" spans="1:8" s="5" customFormat="1" ht="19.5" customHeight="1">
      <c r="A100" s="191"/>
      <c r="B100" s="155"/>
      <c r="C100" s="155" t="s">
        <v>125</v>
      </c>
      <c r="D100" s="192" t="s">
        <v>85</v>
      </c>
      <c r="E100" s="113">
        <v>10783600</v>
      </c>
      <c r="F100" s="113">
        <v>0</v>
      </c>
      <c r="G100" s="113">
        <v>0</v>
      </c>
      <c r="H100" s="193">
        <f>SUM(E100:G100)</f>
        <v>10783600</v>
      </c>
    </row>
    <row r="101" spans="1:8" s="5" customFormat="1" ht="19.5" customHeight="1">
      <c r="A101" s="194"/>
      <c r="B101" s="156"/>
      <c r="C101" s="158"/>
      <c r="D101" s="196" t="s">
        <v>90</v>
      </c>
      <c r="E101" s="98">
        <f>SUM(E100-E99)</f>
        <v>-16400</v>
      </c>
      <c r="F101" s="98">
        <f>SUM(F100-F99)</f>
        <v>0</v>
      </c>
      <c r="G101" s="98">
        <f>SUM(G100-G99)</f>
        <v>-3200000</v>
      </c>
      <c r="H101" s="197">
        <f>H100-H99</f>
        <v>-3216400</v>
      </c>
    </row>
    <row r="102" spans="1:8" s="5" customFormat="1" ht="19.5" customHeight="1">
      <c r="A102" s="194"/>
      <c r="B102" s="156"/>
      <c r="C102" s="206"/>
      <c r="D102" s="223" t="s">
        <v>80</v>
      </c>
      <c r="E102" s="101">
        <v>1400000</v>
      </c>
      <c r="F102" s="101">
        <v>0</v>
      </c>
      <c r="G102" s="101">
        <v>200000</v>
      </c>
      <c r="H102" s="224">
        <f>SUM(E102:G102)</f>
        <v>1600000</v>
      </c>
    </row>
    <row r="103" spans="1:8" s="5" customFormat="1" ht="19.5" customHeight="1">
      <c r="A103" s="191"/>
      <c r="B103" s="155"/>
      <c r="C103" s="155" t="s">
        <v>126</v>
      </c>
      <c r="D103" s="225" t="s">
        <v>85</v>
      </c>
      <c r="E103" s="90">
        <v>1381699</v>
      </c>
      <c r="F103" s="90">
        <v>0</v>
      </c>
      <c r="G103" s="90">
        <v>0</v>
      </c>
      <c r="H103" s="226">
        <f>SUM(E103:G103)</f>
        <v>1381699</v>
      </c>
    </row>
    <row r="104" spans="1:8" s="5" customFormat="1" ht="19.5" customHeight="1">
      <c r="A104" s="194"/>
      <c r="B104" s="156"/>
      <c r="C104" s="158"/>
      <c r="D104" s="196" t="s">
        <v>90</v>
      </c>
      <c r="E104" s="98">
        <f>SUM(E103-E102)</f>
        <v>-18301</v>
      </c>
      <c r="F104" s="98">
        <f>SUM(F103-F102)</f>
        <v>0</v>
      </c>
      <c r="G104" s="98">
        <f>SUM(G103-G102)</f>
        <v>-200000</v>
      </c>
      <c r="H104" s="197">
        <f>SUM(H103-H102)</f>
        <v>-218301</v>
      </c>
    </row>
    <row r="105" spans="1:8" s="5" customFormat="1" ht="19.5" customHeight="1">
      <c r="A105" s="194"/>
      <c r="B105" s="156"/>
      <c r="C105" s="227"/>
      <c r="D105" s="199" t="s">
        <v>80</v>
      </c>
      <c r="E105" s="111">
        <v>24200000</v>
      </c>
      <c r="F105" s="111">
        <v>0</v>
      </c>
      <c r="G105" s="111">
        <v>1200000</v>
      </c>
      <c r="H105" s="200">
        <f>SUM(E105:G105)</f>
        <v>25400000</v>
      </c>
    </row>
    <row r="106" spans="1:8" s="5" customFormat="1" ht="19.5" customHeight="1">
      <c r="A106" s="191"/>
      <c r="B106" s="155"/>
      <c r="C106" s="228" t="s">
        <v>127</v>
      </c>
      <c r="D106" s="192" t="s">
        <v>85</v>
      </c>
      <c r="E106" s="113">
        <v>25391150</v>
      </c>
      <c r="F106" s="113">
        <v>0</v>
      </c>
      <c r="G106" s="113">
        <v>2300000</v>
      </c>
      <c r="H106" s="193">
        <f>SUM(E106:G106)</f>
        <v>27691150</v>
      </c>
    </row>
    <row r="107" spans="1:8" s="5" customFormat="1" ht="19.5" customHeight="1">
      <c r="A107" s="194"/>
      <c r="B107" s="158"/>
      <c r="C107" s="227"/>
      <c r="D107" s="196" t="s">
        <v>90</v>
      </c>
      <c r="E107" s="98">
        <f>SUM(E106-E105)</f>
        <v>1191150</v>
      </c>
      <c r="F107" s="98">
        <f>SUM(F106-F105)</f>
        <v>0</v>
      </c>
      <c r="G107" s="98">
        <f>SUM(G106-G105)</f>
        <v>1100000</v>
      </c>
      <c r="H107" s="197">
        <f>SUM(H106-H105)</f>
        <v>2291150</v>
      </c>
    </row>
    <row r="108" spans="1:8" s="5" customFormat="1" ht="19.5" customHeight="1">
      <c r="A108" s="209"/>
      <c r="B108" s="342" t="s">
        <v>0</v>
      </c>
      <c r="C108" s="343"/>
      <c r="D108" s="199" t="s">
        <v>80</v>
      </c>
      <c r="E108" s="202">
        <f>E105+E84+E87+E90+E93+E96+E102+E99+E81</f>
        <v>163695000</v>
      </c>
      <c r="F108" s="202">
        <f>F105+F84+F87+F90+F93+F96+F102+F99+F81</f>
        <v>6685000</v>
      </c>
      <c r="G108" s="202">
        <f>G105+G84+G87+G90+G93+G96+G102+G99+G81</f>
        <v>5700000</v>
      </c>
      <c r="H108" s="200">
        <f>SUM(E108:G108)</f>
        <v>176080000</v>
      </c>
    </row>
    <row r="109" spans="1:8" s="5" customFormat="1" ht="19.5" customHeight="1">
      <c r="A109" s="209"/>
      <c r="B109" s="344"/>
      <c r="C109" s="345"/>
      <c r="D109" s="192" t="s">
        <v>85</v>
      </c>
      <c r="E109" s="203">
        <f>E106+E85+E88+E91+E94+E97+E103+E100+E82</f>
        <v>164748810</v>
      </c>
      <c r="F109" s="203">
        <f>F106+F85+F88+F91+F94+F97+F103+F100+F82</f>
        <v>0</v>
      </c>
      <c r="G109" s="203">
        <f>G106+G85+G88+G91+G94+G97+G103+G100+G82</f>
        <v>2300000</v>
      </c>
      <c r="H109" s="193">
        <f>SUM(E109:G109)</f>
        <v>167048810</v>
      </c>
    </row>
    <row r="110" spans="1:8" s="5" customFormat="1" ht="19.5" customHeight="1">
      <c r="A110" s="210"/>
      <c r="B110" s="346"/>
      <c r="C110" s="347"/>
      <c r="D110" s="196" t="s">
        <v>90</v>
      </c>
      <c r="E110" s="98">
        <f>SUM(E109-E108)</f>
        <v>1053810</v>
      </c>
      <c r="F110" s="98">
        <f>SUM(F109-F108)</f>
        <v>-6685000</v>
      </c>
      <c r="G110" s="98">
        <f>SUM(G109-G108)</f>
        <v>-3400000</v>
      </c>
      <c r="H110" s="197">
        <f>SUM(H109-H108)</f>
        <v>-9031190</v>
      </c>
    </row>
    <row r="111" spans="1:8" s="5" customFormat="1" ht="19.5" customHeight="1">
      <c r="A111" s="194"/>
      <c r="B111" s="310" t="s">
        <v>128</v>
      </c>
      <c r="C111" s="310" t="s">
        <v>104</v>
      </c>
      <c r="D111" s="199" t="s">
        <v>80</v>
      </c>
      <c r="E111" s="103">
        <v>50000</v>
      </c>
      <c r="F111" s="229">
        <v>0</v>
      </c>
      <c r="G111" s="103">
        <v>300000</v>
      </c>
      <c r="H111" s="222">
        <f>SUM(E111:G111)</f>
        <v>350000</v>
      </c>
    </row>
    <row r="112" spans="1:8" s="5" customFormat="1" ht="19.5" customHeight="1">
      <c r="A112" s="191" t="s">
        <v>116</v>
      </c>
      <c r="B112" s="311"/>
      <c r="C112" s="311"/>
      <c r="D112" s="192" t="s">
        <v>85</v>
      </c>
      <c r="E112" s="113">
        <v>16700</v>
      </c>
      <c r="F112" s="113">
        <v>0</v>
      </c>
      <c r="G112" s="113">
        <v>304350</v>
      </c>
      <c r="H112" s="193">
        <f>SUM(E112:G112)</f>
        <v>321050</v>
      </c>
    </row>
    <row r="113" spans="1:8" s="5" customFormat="1" ht="19.5" customHeight="1">
      <c r="A113" s="194"/>
      <c r="B113" s="311"/>
      <c r="C113" s="312"/>
      <c r="D113" s="196" t="s">
        <v>90</v>
      </c>
      <c r="E113" s="98">
        <f>SUM(E112-E111)</f>
        <v>-33300</v>
      </c>
      <c r="F113" s="98">
        <f>SUM(F112-F111)</f>
        <v>0</v>
      </c>
      <c r="G113" s="98">
        <f>SUM(G112-G111)</f>
        <v>4350</v>
      </c>
      <c r="H113" s="197">
        <f>SUM(H112-H111)</f>
        <v>-28950</v>
      </c>
    </row>
    <row r="114" spans="1:8" s="5" customFormat="1" ht="19.5" customHeight="1">
      <c r="A114" s="194"/>
      <c r="B114" s="201"/>
      <c r="C114" s="310" t="s">
        <v>105</v>
      </c>
      <c r="D114" s="199" t="s">
        <v>80</v>
      </c>
      <c r="E114" s="103">
        <v>0</v>
      </c>
      <c r="F114" s="229">
        <v>0</v>
      </c>
      <c r="G114" s="103">
        <v>0</v>
      </c>
      <c r="H114" s="222">
        <f>SUM(E114:G114)</f>
        <v>0</v>
      </c>
    </row>
    <row r="115" spans="1:8" s="5" customFormat="1" ht="19.5" customHeight="1">
      <c r="A115" s="194"/>
      <c r="B115" s="201"/>
      <c r="C115" s="311"/>
      <c r="D115" s="192" t="s">
        <v>85</v>
      </c>
      <c r="E115" s="113">
        <v>0</v>
      </c>
      <c r="F115" s="113">
        <v>0</v>
      </c>
      <c r="G115" s="113">
        <v>0</v>
      </c>
      <c r="H115" s="193">
        <f>SUM(E115:G115)</f>
        <v>0</v>
      </c>
    </row>
    <row r="116" spans="1:8" s="5" customFormat="1" ht="19.5" customHeight="1">
      <c r="A116" s="194"/>
      <c r="B116" s="201"/>
      <c r="C116" s="312"/>
      <c r="D116" s="196" t="s">
        <v>90</v>
      </c>
      <c r="E116" s="98">
        <f>SUM(E115-E114)</f>
        <v>0</v>
      </c>
      <c r="F116" s="98">
        <f>SUM(F115-F114)</f>
        <v>0</v>
      </c>
      <c r="G116" s="98">
        <f>SUM(G115-G114)</f>
        <v>0</v>
      </c>
      <c r="H116" s="197">
        <f>SUM(H115-H114)</f>
        <v>0</v>
      </c>
    </row>
    <row r="117" spans="1:8" s="5" customFormat="1" ht="19.5" customHeight="1">
      <c r="A117" s="194"/>
      <c r="B117" s="310"/>
      <c r="C117" s="332" t="s">
        <v>56</v>
      </c>
      <c r="D117" s="199" t="s">
        <v>80</v>
      </c>
      <c r="E117" s="111">
        <v>12000000</v>
      </c>
      <c r="F117" s="164">
        <v>0</v>
      </c>
      <c r="G117" s="111">
        <v>3700000</v>
      </c>
      <c r="H117" s="200">
        <f>SUM(E117:G117)</f>
        <v>15700000</v>
      </c>
    </row>
    <row r="118" spans="1:8" s="5" customFormat="1" ht="19.5" customHeight="1">
      <c r="A118" s="194"/>
      <c r="B118" s="311"/>
      <c r="C118" s="311"/>
      <c r="D118" s="192" t="s">
        <v>85</v>
      </c>
      <c r="E118" s="113">
        <v>10832250</v>
      </c>
      <c r="F118" s="113">
        <v>0</v>
      </c>
      <c r="G118" s="113">
        <v>1785130</v>
      </c>
      <c r="H118" s="193">
        <f>SUM(E118:G118)</f>
        <v>12617380</v>
      </c>
    </row>
    <row r="119" spans="1:8" s="5" customFormat="1" ht="19.5" customHeight="1">
      <c r="A119" s="194"/>
      <c r="B119" s="311"/>
      <c r="C119" s="312"/>
      <c r="D119" s="196" t="s">
        <v>90</v>
      </c>
      <c r="E119" s="98">
        <f>SUM(E118-E117)</f>
        <v>-1167750</v>
      </c>
      <c r="F119" s="98">
        <f>SUM(F118-F117)</f>
        <v>0</v>
      </c>
      <c r="G119" s="98">
        <f>SUM(G118-G117)</f>
        <v>-1914870</v>
      </c>
      <c r="H119" s="197">
        <f>SUM(H118-H117)</f>
        <v>-3082620</v>
      </c>
    </row>
    <row r="120" spans="1:8" s="5" customFormat="1" ht="19.5" customHeight="1">
      <c r="A120" s="194"/>
      <c r="B120" s="156"/>
      <c r="C120" s="206"/>
      <c r="D120" s="199" t="s">
        <v>80</v>
      </c>
      <c r="E120" s="111">
        <v>0</v>
      </c>
      <c r="F120" s="164">
        <v>0</v>
      </c>
      <c r="G120" s="111">
        <v>0</v>
      </c>
      <c r="H120" s="200">
        <f>SUM(E120:G120)</f>
        <v>0</v>
      </c>
    </row>
    <row r="121" spans="1:8" s="5" customFormat="1" ht="19.5" customHeight="1">
      <c r="A121" s="194"/>
      <c r="B121" s="155"/>
      <c r="C121" s="155" t="s">
        <v>129</v>
      </c>
      <c r="D121" s="192" t="s">
        <v>85</v>
      </c>
      <c r="E121" s="113">
        <v>651100</v>
      </c>
      <c r="F121" s="113">
        <v>0</v>
      </c>
      <c r="G121" s="113">
        <v>0</v>
      </c>
      <c r="H121" s="193">
        <f>SUM(E121:G121)</f>
        <v>651100</v>
      </c>
    </row>
    <row r="122" spans="1:8" s="5" customFormat="1" ht="19.5" customHeight="1">
      <c r="A122" s="194"/>
      <c r="B122" s="158"/>
      <c r="C122" s="158"/>
      <c r="D122" s="196" t="s">
        <v>90</v>
      </c>
      <c r="E122" s="98">
        <f>SUM(E121-E120)</f>
        <v>651100</v>
      </c>
      <c r="F122" s="98">
        <f>SUM(F121-F120)</f>
        <v>0</v>
      </c>
      <c r="G122" s="98">
        <f>SUM(G121-G120)</f>
        <v>0</v>
      </c>
      <c r="H122" s="197">
        <f>SUM(H121-H120)</f>
        <v>651100</v>
      </c>
    </row>
    <row r="123" spans="1:8" s="5" customFormat="1" ht="19.5" customHeight="1">
      <c r="A123" s="194"/>
      <c r="B123" s="342" t="s">
        <v>106</v>
      </c>
      <c r="C123" s="343"/>
      <c r="D123" s="199" t="s">
        <v>80</v>
      </c>
      <c r="E123" s="202">
        <f>SUM(E111,E114,E117,E120)</f>
        <v>12050000</v>
      </c>
      <c r="F123" s="202">
        <f>SUM(F111,F117,F120)</f>
        <v>0</v>
      </c>
      <c r="G123" s="202">
        <f>SUM(G111,G117,G120)</f>
        <v>4000000</v>
      </c>
      <c r="H123" s="200">
        <f>SUM(H111,H117,H120)</f>
        <v>16050000</v>
      </c>
    </row>
    <row r="124" spans="1:8" s="5" customFormat="1" ht="19.5" customHeight="1">
      <c r="A124" s="194"/>
      <c r="B124" s="344"/>
      <c r="C124" s="345"/>
      <c r="D124" s="192" t="s">
        <v>85</v>
      </c>
      <c r="E124" s="203">
        <f>E112+E115+E121+E118</f>
        <v>11500050</v>
      </c>
      <c r="F124" s="203">
        <f>F112+F121+F118</f>
        <v>0</v>
      </c>
      <c r="G124" s="203">
        <f>G112+G121+G118</f>
        <v>2089480</v>
      </c>
      <c r="H124" s="193">
        <f>H112+H121+H118</f>
        <v>13589530</v>
      </c>
    </row>
    <row r="125" spans="1:8" s="5" customFormat="1" ht="19.5" customHeight="1">
      <c r="A125" s="230"/>
      <c r="B125" s="348"/>
      <c r="C125" s="349"/>
      <c r="D125" s="231" t="s">
        <v>90</v>
      </c>
      <c r="E125" s="232">
        <f>SUM(E124-E123)</f>
        <v>-549950</v>
      </c>
      <c r="F125" s="232">
        <f>SUM(F124-F123)</f>
        <v>0</v>
      </c>
      <c r="G125" s="232">
        <f>SUM(G124-G123)</f>
        <v>-1910520</v>
      </c>
      <c r="H125" s="233">
        <f>SUM(H124-H123)</f>
        <v>-2460470</v>
      </c>
    </row>
    <row r="126" spans="1:8" s="8" customFormat="1" ht="19.5" customHeight="1">
      <c r="A126" s="350" t="s">
        <v>103</v>
      </c>
      <c r="B126" s="351"/>
      <c r="C126" s="352"/>
      <c r="D126" s="234" t="s">
        <v>81</v>
      </c>
      <c r="E126" s="235">
        <f>E108+E123</f>
        <v>175745000</v>
      </c>
      <c r="F126" s="235">
        <f>F108+F123</f>
        <v>6685000</v>
      </c>
      <c r="G126" s="235">
        <f>G108+G123</f>
        <v>9700000</v>
      </c>
      <c r="H126" s="236">
        <f>SUM(E126:G126)</f>
        <v>192130000</v>
      </c>
    </row>
    <row r="127" spans="1:8" s="8" customFormat="1" ht="19.5" customHeight="1">
      <c r="A127" s="325"/>
      <c r="B127" s="326"/>
      <c r="C127" s="327"/>
      <c r="D127" s="214" t="s">
        <v>86</v>
      </c>
      <c r="E127" s="215">
        <f>E109+E124</f>
        <v>176248860</v>
      </c>
      <c r="F127" s="215">
        <f>F109+F124</f>
        <v>0</v>
      </c>
      <c r="G127" s="215">
        <f>G109+G124</f>
        <v>4389480</v>
      </c>
      <c r="H127" s="216">
        <f>SUM(E127:G127)</f>
        <v>180638340</v>
      </c>
    </row>
    <row r="128" spans="1:8" s="8" customFormat="1" ht="19.5" customHeight="1">
      <c r="A128" s="328"/>
      <c r="B128" s="329"/>
      <c r="C128" s="330"/>
      <c r="D128" s="217" t="s">
        <v>91</v>
      </c>
      <c r="E128" s="218">
        <f>SUM(E127-E126)</f>
        <v>503860</v>
      </c>
      <c r="F128" s="218">
        <f>SUM(F127-F126)</f>
        <v>-6685000</v>
      </c>
      <c r="G128" s="218">
        <f>SUM(G127-G126)</f>
        <v>-5310520</v>
      </c>
      <c r="H128" s="219">
        <f>SUM(H127-H126)</f>
        <v>-11491660</v>
      </c>
    </row>
    <row r="129" spans="1:8" s="5" customFormat="1" ht="19.5" customHeight="1">
      <c r="A129" s="187"/>
      <c r="B129" s="154"/>
      <c r="C129" s="313" t="s">
        <v>130</v>
      </c>
      <c r="D129" s="189" t="s">
        <v>80</v>
      </c>
      <c r="E129" s="237">
        <v>0</v>
      </c>
      <c r="F129" s="238">
        <v>0</v>
      </c>
      <c r="G129" s="237">
        <v>0</v>
      </c>
      <c r="H129" s="190">
        <f>SUM(E129:G129)</f>
        <v>0</v>
      </c>
    </row>
    <row r="130" spans="1:8" s="5" customFormat="1" ht="19.5" customHeight="1">
      <c r="A130" s="191" t="s">
        <v>131</v>
      </c>
      <c r="B130" s="155" t="s">
        <v>132</v>
      </c>
      <c r="C130" s="311"/>
      <c r="D130" s="192" t="s">
        <v>85</v>
      </c>
      <c r="E130" s="113">
        <v>0</v>
      </c>
      <c r="F130" s="113">
        <v>0</v>
      </c>
      <c r="G130" s="113">
        <v>0</v>
      </c>
      <c r="H130" s="166">
        <f>SUM(E130:G130)</f>
        <v>0</v>
      </c>
    </row>
    <row r="131" spans="1:8" s="5" customFormat="1" ht="19.5" customHeight="1">
      <c r="A131" s="204"/>
      <c r="B131" s="158"/>
      <c r="C131" s="312"/>
      <c r="D131" s="196" t="s">
        <v>90</v>
      </c>
      <c r="E131" s="98">
        <f>SUM(E130-E129)</f>
        <v>0</v>
      </c>
      <c r="F131" s="98">
        <f>SUM(F130-F129)</f>
        <v>0</v>
      </c>
      <c r="G131" s="98">
        <f>SUM(G130-G129)</f>
        <v>0</v>
      </c>
      <c r="H131" s="197">
        <f>SUM(H130-H129)</f>
        <v>0</v>
      </c>
    </row>
    <row r="132" spans="1:8" s="8" customFormat="1" ht="19.5" customHeight="1">
      <c r="A132" s="322" t="s">
        <v>53</v>
      </c>
      <c r="B132" s="323"/>
      <c r="C132" s="324"/>
      <c r="D132" s="211" t="s">
        <v>81</v>
      </c>
      <c r="E132" s="212">
        <f>E129</f>
        <v>0</v>
      </c>
      <c r="F132" s="212">
        <f>F129</f>
        <v>0</v>
      </c>
      <c r="G132" s="212">
        <f>G129</f>
        <v>0</v>
      </c>
      <c r="H132" s="213">
        <f>SUM(E132:G132)</f>
        <v>0</v>
      </c>
    </row>
    <row r="133" spans="1:8" s="8" customFormat="1" ht="19.5" customHeight="1">
      <c r="A133" s="325"/>
      <c r="B133" s="326"/>
      <c r="C133" s="327"/>
      <c r="D133" s="214" t="s">
        <v>86</v>
      </c>
      <c r="E133" s="215">
        <f>E130</f>
        <v>0</v>
      </c>
      <c r="F133" s="215">
        <f>F130</f>
        <v>0</v>
      </c>
      <c r="G133" s="215">
        <f>G130</f>
        <v>0</v>
      </c>
      <c r="H133" s="216">
        <f>SUM(E133:G133)</f>
        <v>0</v>
      </c>
    </row>
    <row r="134" spans="1:8" s="8" customFormat="1" ht="19.5" customHeight="1">
      <c r="A134" s="328"/>
      <c r="B134" s="329"/>
      <c r="C134" s="330"/>
      <c r="D134" s="217" t="s">
        <v>91</v>
      </c>
      <c r="E134" s="218">
        <f>SUM(E133-E132)</f>
        <v>0</v>
      </c>
      <c r="F134" s="218">
        <f>SUM(F133-F132)</f>
        <v>0</v>
      </c>
      <c r="G134" s="218">
        <f>SUM(G133-G132)</f>
        <v>0</v>
      </c>
      <c r="H134" s="219">
        <f>SUM(H133-H132)</f>
        <v>0</v>
      </c>
    </row>
    <row r="135" spans="1:8" s="5" customFormat="1" ht="19.5" customHeight="1">
      <c r="A135" s="187"/>
      <c r="B135" s="154"/>
      <c r="C135" s="353" t="s">
        <v>133</v>
      </c>
      <c r="D135" s="189" t="s">
        <v>80</v>
      </c>
      <c r="E135" s="237">
        <v>0</v>
      </c>
      <c r="F135" s="238">
        <v>0</v>
      </c>
      <c r="G135" s="237">
        <v>0</v>
      </c>
      <c r="H135" s="190">
        <f>SUM(E135:G135)</f>
        <v>0</v>
      </c>
    </row>
    <row r="136" spans="1:8" s="5" customFormat="1" ht="19.5" customHeight="1">
      <c r="A136" s="191" t="s">
        <v>134</v>
      </c>
      <c r="B136" s="155" t="s">
        <v>133</v>
      </c>
      <c r="C136" s="311"/>
      <c r="D136" s="192" t="s">
        <v>85</v>
      </c>
      <c r="E136" s="113">
        <v>0</v>
      </c>
      <c r="F136" s="113">
        <v>0</v>
      </c>
      <c r="G136" s="113">
        <v>0</v>
      </c>
      <c r="H136" s="166">
        <f>SUM(E136:G136)</f>
        <v>0</v>
      </c>
    </row>
    <row r="137" spans="1:8" s="5" customFormat="1" ht="19.5" customHeight="1">
      <c r="A137" s="204"/>
      <c r="B137" s="158"/>
      <c r="C137" s="312"/>
      <c r="D137" s="196" t="s">
        <v>90</v>
      </c>
      <c r="E137" s="98">
        <f>SUM(E136-E135)</f>
        <v>0</v>
      </c>
      <c r="F137" s="98">
        <f>SUM(F136-F135)</f>
        <v>0</v>
      </c>
      <c r="G137" s="98">
        <f>SUM(G136-G135)</f>
        <v>0</v>
      </c>
      <c r="H137" s="197">
        <f>SUM(H136-H135)</f>
        <v>0</v>
      </c>
    </row>
    <row r="138" spans="1:8" s="8" customFormat="1" ht="19.5" customHeight="1">
      <c r="A138" s="322" t="s">
        <v>51</v>
      </c>
      <c r="B138" s="323"/>
      <c r="C138" s="324"/>
      <c r="D138" s="239" t="s">
        <v>81</v>
      </c>
      <c r="E138" s="240">
        <f>E135</f>
        <v>0</v>
      </c>
      <c r="F138" s="240">
        <f>F135</f>
        <v>0</v>
      </c>
      <c r="G138" s="240">
        <f>G135</f>
        <v>0</v>
      </c>
      <c r="H138" s="241">
        <f>SUM(E138:G138)</f>
        <v>0</v>
      </c>
    </row>
    <row r="139" spans="1:8" s="8" customFormat="1" ht="19.5" customHeight="1">
      <c r="A139" s="325"/>
      <c r="B139" s="326"/>
      <c r="C139" s="327"/>
      <c r="D139" s="239" t="s">
        <v>86</v>
      </c>
      <c r="E139" s="240">
        <f>E136</f>
        <v>0</v>
      </c>
      <c r="F139" s="240">
        <f>F136</f>
        <v>0</v>
      </c>
      <c r="G139" s="240">
        <f>G136</f>
        <v>0</v>
      </c>
      <c r="H139" s="241">
        <f>SUM(E139:G139)</f>
        <v>0</v>
      </c>
    </row>
    <row r="140" spans="1:8" s="8" customFormat="1" ht="19.5" customHeight="1">
      <c r="A140" s="328"/>
      <c r="B140" s="329"/>
      <c r="C140" s="330"/>
      <c r="D140" s="242" t="s">
        <v>91</v>
      </c>
      <c r="E140" s="243">
        <f>SUM(E139-E138)</f>
        <v>0</v>
      </c>
      <c r="F140" s="243">
        <f>SUM(F139-F138)</f>
        <v>0</v>
      </c>
      <c r="G140" s="243">
        <f>SUM(G139-G138)</f>
        <v>0</v>
      </c>
      <c r="H140" s="244">
        <f>SUM(H139-H138)</f>
        <v>0</v>
      </c>
    </row>
    <row r="141" spans="1:8" s="5" customFormat="1" ht="19.5" customHeight="1">
      <c r="A141" s="187"/>
      <c r="B141" s="154"/>
      <c r="C141" s="313" t="s">
        <v>135</v>
      </c>
      <c r="D141" s="189" t="s">
        <v>80</v>
      </c>
      <c r="E141" s="127">
        <v>0</v>
      </c>
      <c r="F141" s="245">
        <v>0</v>
      </c>
      <c r="G141" s="127">
        <v>0</v>
      </c>
      <c r="H141" s="190">
        <f>SUM(E141:G141)</f>
        <v>0</v>
      </c>
    </row>
    <row r="142" spans="1:8" s="5" customFormat="1" ht="19.5" customHeight="1">
      <c r="A142" s="191" t="s">
        <v>136</v>
      </c>
      <c r="B142" s="155" t="s">
        <v>137</v>
      </c>
      <c r="C142" s="310"/>
      <c r="D142" s="192" t="s">
        <v>85</v>
      </c>
      <c r="E142" s="113">
        <v>0</v>
      </c>
      <c r="F142" s="113">
        <v>0</v>
      </c>
      <c r="G142" s="113">
        <v>0</v>
      </c>
      <c r="H142" s="193">
        <f>SUM(E142:G142)</f>
        <v>0</v>
      </c>
    </row>
    <row r="143" spans="1:8" s="5" customFormat="1" ht="19.5" customHeight="1">
      <c r="A143" s="209"/>
      <c r="B143" s="227"/>
      <c r="C143" s="331"/>
      <c r="D143" s="196" t="s">
        <v>90</v>
      </c>
      <c r="E143" s="98">
        <f>SUM(E142-E141)</f>
        <v>0</v>
      </c>
      <c r="F143" s="98">
        <f>SUM(F142-F141)</f>
        <v>0</v>
      </c>
      <c r="G143" s="98">
        <f>SUM(G142-G141)</f>
        <v>0</v>
      </c>
      <c r="H143" s="197">
        <f>SUM(H142-H141)</f>
        <v>0</v>
      </c>
    </row>
    <row r="144" spans="1:8" s="5" customFormat="1" ht="19.5" customHeight="1">
      <c r="A144" s="209"/>
      <c r="B144" s="246"/>
      <c r="C144" s="310" t="s">
        <v>138</v>
      </c>
      <c r="D144" s="199" t="s">
        <v>80</v>
      </c>
      <c r="E144" s="111">
        <v>0</v>
      </c>
      <c r="F144" s="164">
        <v>0</v>
      </c>
      <c r="G144" s="111">
        <v>0</v>
      </c>
      <c r="H144" s="200">
        <f>SUM(E144:G144)</f>
        <v>0</v>
      </c>
    </row>
    <row r="145" spans="1:8" s="5" customFormat="1" ht="19.5" customHeight="1">
      <c r="A145" s="209"/>
      <c r="B145" s="246"/>
      <c r="C145" s="310"/>
      <c r="D145" s="192" t="s">
        <v>85</v>
      </c>
      <c r="E145" s="113">
        <v>0</v>
      </c>
      <c r="F145" s="113">
        <v>0</v>
      </c>
      <c r="G145" s="113">
        <v>0</v>
      </c>
      <c r="H145" s="193">
        <f>SUM(E145:G145)</f>
        <v>0</v>
      </c>
    </row>
    <row r="146" spans="1:8" s="5" customFormat="1" ht="19.5" customHeight="1">
      <c r="A146" s="210"/>
      <c r="B146" s="246"/>
      <c r="C146" s="331"/>
      <c r="D146" s="196" t="s">
        <v>90</v>
      </c>
      <c r="E146" s="98">
        <f>SUM(E145-E144)</f>
        <v>0</v>
      </c>
      <c r="F146" s="98">
        <f>SUM(F145-F144)</f>
        <v>0</v>
      </c>
      <c r="G146" s="98">
        <f>SUM(G145-G144)</f>
        <v>0</v>
      </c>
      <c r="H146" s="197">
        <f>SUM(H145-H144)</f>
        <v>0</v>
      </c>
    </row>
    <row r="147" spans="1:8" s="8" customFormat="1" ht="19.5" customHeight="1">
      <c r="A147" s="322" t="s">
        <v>2</v>
      </c>
      <c r="B147" s="323"/>
      <c r="C147" s="324"/>
      <c r="D147" s="211" t="s">
        <v>81</v>
      </c>
      <c r="E147" s="212">
        <f>E141</f>
        <v>0</v>
      </c>
      <c r="F147" s="212">
        <f>F141</f>
        <v>0</v>
      </c>
      <c r="G147" s="212">
        <f>G141</f>
        <v>0</v>
      </c>
      <c r="H147" s="247">
        <f>H141</f>
        <v>0</v>
      </c>
    </row>
    <row r="148" spans="1:8" s="8" customFormat="1" ht="19.5" customHeight="1">
      <c r="A148" s="325"/>
      <c r="B148" s="326"/>
      <c r="C148" s="327"/>
      <c r="D148" s="214" t="s">
        <v>86</v>
      </c>
      <c r="E148" s="215">
        <f>E142</f>
        <v>0</v>
      </c>
      <c r="F148" s="215">
        <f>F142</f>
        <v>0</v>
      </c>
      <c r="G148" s="215">
        <f>G142</f>
        <v>0</v>
      </c>
      <c r="H148" s="248">
        <f>H142</f>
        <v>0</v>
      </c>
    </row>
    <row r="149" spans="1:8" s="8" customFormat="1" ht="19.5" customHeight="1">
      <c r="A149" s="328"/>
      <c r="B149" s="329"/>
      <c r="C149" s="330"/>
      <c r="D149" s="217" t="s">
        <v>91</v>
      </c>
      <c r="E149" s="218">
        <f>SUM(E148-E147)</f>
        <v>0</v>
      </c>
      <c r="F149" s="218">
        <f>SUM(F148-F147)</f>
        <v>0</v>
      </c>
      <c r="G149" s="218">
        <f>SUM(G148-G147)</f>
        <v>0</v>
      </c>
      <c r="H149" s="219">
        <f>SUM(H148-H147)</f>
        <v>0</v>
      </c>
    </row>
    <row r="150" spans="1:8" s="5" customFormat="1" ht="19.5" customHeight="1">
      <c r="A150" s="187"/>
      <c r="B150" s="154"/>
      <c r="C150" s="313" t="s">
        <v>139</v>
      </c>
      <c r="D150" s="189" t="s">
        <v>80</v>
      </c>
      <c r="E150" s="127">
        <v>0</v>
      </c>
      <c r="F150" s="245">
        <v>100000</v>
      </c>
      <c r="G150" s="127">
        <v>0</v>
      </c>
      <c r="H150" s="190">
        <f>SUM(E150:G150)</f>
        <v>100000</v>
      </c>
    </row>
    <row r="151" spans="1:8" s="5" customFormat="1" ht="19.5" customHeight="1">
      <c r="A151" s="208" t="s">
        <v>140</v>
      </c>
      <c r="B151" s="155" t="s">
        <v>139</v>
      </c>
      <c r="C151" s="310"/>
      <c r="D151" s="192" t="s">
        <v>85</v>
      </c>
      <c r="E151" s="113">
        <f>30810+46320</f>
        <v>77130</v>
      </c>
      <c r="F151" s="113">
        <v>150000</v>
      </c>
      <c r="G151" s="113">
        <v>0</v>
      </c>
      <c r="H151" s="193">
        <f>SUM(E151:G151)</f>
        <v>227130</v>
      </c>
    </row>
    <row r="152" spans="1:8" s="5" customFormat="1" ht="19.5" customHeight="1">
      <c r="A152" s="210"/>
      <c r="B152" s="156"/>
      <c r="C152" s="331"/>
      <c r="D152" s="196" t="s">
        <v>90</v>
      </c>
      <c r="E152" s="98">
        <f>SUM(E151-E150)</f>
        <v>77130</v>
      </c>
      <c r="F152" s="98">
        <f>SUM(F151-F150)</f>
        <v>50000</v>
      </c>
      <c r="G152" s="98">
        <f>SUM(G151-G150)</f>
        <v>0</v>
      </c>
      <c r="H152" s="197">
        <f>SUM(H151-H150)</f>
        <v>127130</v>
      </c>
    </row>
    <row r="153" spans="1:8" s="8" customFormat="1" ht="19.5" customHeight="1">
      <c r="A153" s="322" t="s">
        <v>54</v>
      </c>
      <c r="B153" s="323"/>
      <c r="C153" s="324"/>
      <c r="D153" s="211" t="s">
        <v>81</v>
      </c>
      <c r="E153" s="212">
        <f>E150</f>
        <v>0</v>
      </c>
      <c r="F153" s="212">
        <f>F150</f>
        <v>100000</v>
      </c>
      <c r="G153" s="212">
        <f>G150</f>
        <v>0</v>
      </c>
      <c r="H153" s="213">
        <f>SUM(E153:G153)</f>
        <v>100000</v>
      </c>
    </row>
    <row r="154" spans="1:8" s="8" customFormat="1" ht="19.5" customHeight="1">
      <c r="A154" s="325"/>
      <c r="B154" s="326"/>
      <c r="C154" s="327"/>
      <c r="D154" s="214" t="s">
        <v>86</v>
      </c>
      <c r="E154" s="215">
        <f>E151</f>
        <v>77130</v>
      </c>
      <c r="F154" s="215">
        <f>F151</f>
        <v>150000</v>
      </c>
      <c r="G154" s="215">
        <f>G151</f>
        <v>0</v>
      </c>
      <c r="H154" s="216">
        <f>SUM(E154:G154)</f>
        <v>227130</v>
      </c>
    </row>
    <row r="155" spans="1:8" s="8" customFormat="1" ht="19.5" customHeight="1">
      <c r="A155" s="328"/>
      <c r="B155" s="329"/>
      <c r="C155" s="330"/>
      <c r="D155" s="217" t="s">
        <v>91</v>
      </c>
      <c r="E155" s="218">
        <f>SUM(E154-E153)</f>
        <v>77130</v>
      </c>
      <c r="F155" s="218">
        <f>SUM(F154-F153)</f>
        <v>50000</v>
      </c>
      <c r="G155" s="218">
        <f>SUM(G154-G153)</f>
        <v>0</v>
      </c>
      <c r="H155" s="219">
        <f>SUM(H154-H153)</f>
        <v>127130</v>
      </c>
    </row>
    <row r="156" spans="1:8" s="5" customFormat="1" ht="19.5" customHeight="1">
      <c r="A156" s="187"/>
      <c r="B156" s="154"/>
      <c r="C156" s="313" t="s">
        <v>141</v>
      </c>
      <c r="D156" s="189" t="s">
        <v>80</v>
      </c>
      <c r="E156" s="237">
        <v>0</v>
      </c>
      <c r="F156" s="238">
        <v>0</v>
      </c>
      <c r="G156" s="237">
        <v>0</v>
      </c>
      <c r="H156" s="190">
        <f>SUM(E156:G156)</f>
        <v>0</v>
      </c>
    </row>
    <row r="157" spans="1:8" s="5" customFormat="1" ht="19.5" customHeight="1">
      <c r="A157" s="191" t="s">
        <v>74</v>
      </c>
      <c r="B157" s="155" t="s">
        <v>73</v>
      </c>
      <c r="C157" s="310"/>
      <c r="D157" s="192" t="s">
        <v>85</v>
      </c>
      <c r="E157" s="113">
        <v>0</v>
      </c>
      <c r="F157" s="113">
        <f>10410266+589500</f>
        <v>10999766</v>
      </c>
      <c r="G157" s="113">
        <v>12369333</v>
      </c>
      <c r="H157" s="166">
        <f>SUM(E157:G157)</f>
        <v>23369099</v>
      </c>
    </row>
    <row r="158" spans="1:8" s="5" customFormat="1" ht="19.5" customHeight="1">
      <c r="A158" s="204"/>
      <c r="B158" s="158"/>
      <c r="C158" s="331"/>
      <c r="D158" s="196" t="s">
        <v>90</v>
      </c>
      <c r="E158" s="98">
        <f>SUM(E157-E156)</f>
        <v>0</v>
      </c>
      <c r="F158" s="98">
        <f>SUM(F157-F156)</f>
        <v>10999766</v>
      </c>
      <c r="G158" s="98">
        <f>SUM(G157-G156)</f>
        <v>12369333</v>
      </c>
      <c r="H158" s="197">
        <f>SUM(H157-H156)</f>
        <v>23369099</v>
      </c>
    </row>
    <row r="159" spans="1:8" s="8" customFormat="1" ht="19.5" customHeight="1">
      <c r="A159" s="322" t="s">
        <v>52</v>
      </c>
      <c r="B159" s="323"/>
      <c r="C159" s="324"/>
      <c r="D159" s="211" t="s">
        <v>81</v>
      </c>
      <c r="E159" s="212">
        <f>E156</f>
        <v>0</v>
      </c>
      <c r="F159" s="212">
        <f>F156</f>
        <v>0</v>
      </c>
      <c r="G159" s="212">
        <f>G156</f>
        <v>0</v>
      </c>
      <c r="H159" s="213">
        <f>SUM(E159:G159)</f>
        <v>0</v>
      </c>
    </row>
    <row r="160" spans="1:8" s="8" customFormat="1" ht="19.5" customHeight="1">
      <c r="A160" s="325"/>
      <c r="B160" s="326"/>
      <c r="C160" s="327"/>
      <c r="D160" s="214" t="s">
        <v>86</v>
      </c>
      <c r="E160" s="215">
        <f>E157</f>
        <v>0</v>
      </c>
      <c r="F160" s="215">
        <f>F157</f>
        <v>10999766</v>
      </c>
      <c r="G160" s="215">
        <f>G157</f>
        <v>12369333</v>
      </c>
      <c r="H160" s="216">
        <f>SUM(E160:G160)</f>
        <v>23369099</v>
      </c>
    </row>
    <row r="161" spans="1:8" s="8" customFormat="1" ht="19.5" customHeight="1">
      <c r="A161" s="328"/>
      <c r="B161" s="329"/>
      <c r="C161" s="330"/>
      <c r="D161" s="217" t="s">
        <v>91</v>
      </c>
      <c r="E161" s="218">
        <f>SUM(E160-E159)</f>
        <v>0</v>
      </c>
      <c r="F161" s="218">
        <f>SUM(F160-F159)</f>
        <v>10999766</v>
      </c>
      <c r="G161" s="218">
        <f>SUM(G160-G159)</f>
        <v>12369333</v>
      </c>
      <c r="H161" s="219">
        <f>SUM(H160-H159)</f>
        <v>23369099</v>
      </c>
    </row>
    <row r="162" spans="1:8" s="5" customFormat="1" ht="15" customHeight="1">
      <c r="A162" s="249"/>
      <c r="B162" s="170"/>
      <c r="C162" s="170"/>
      <c r="D162" s="170"/>
      <c r="E162" s="171"/>
      <c r="F162" s="171"/>
      <c r="G162" s="171"/>
      <c r="H162" s="171"/>
    </row>
    <row r="163" spans="1:8" s="5" customFormat="1" ht="15" customHeight="1">
      <c r="A163" s="249"/>
      <c r="B163" s="170"/>
      <c r="C163" s="170"/>
      <c r="D163" s="170"/>
      <c r="E163" s="171"/>
      <c r="F163" s="171"/>
      <c r="G163" s="171"/>
      <c r="H163" s="171"/>
    </row>
    <row r="164" spans="1:8" s="5" customFormat="1" ht="15" customHeight="1">
      <c r="A164" s="249"/>
      <c r="B164" s="170"/>
      <c r="C164" s="170"/>
      <c r="D164" s="170"/>
      <c r="E164" s="171"/>
      <c r="F164" s="171"/>
      <c r="G164" s="171"/>
      <c r="H164" s="171"/>
    </row>
    <row r="165" spans="1:8" s="5" customFormat="1" ht="15" customHeight="1">
      <c r="A165" s="249"/>
      <c r="B165" s="170"/>
      <c r="C165" s="170"/>
      <c r="D165" s="170"/>
      <c r="E165" s="171"/>
      <c r="F165" s="171"/>
      <c r="G165" s="171"/>
      <c r="H165" s="171"/>
    </row>
    <row r="166" spans="1:8" s="5" customFormat="1" ht="15" customHeight="1">
      <c r="A166" s="249"/>
      <c r="B166" s="170"/>
      <c r="C166" s="170"/>
      <c r="D166" s="170"/>
      <c r="E166" s="171"/>
      <c r="F166" s="171"/>
      <c r="G166" s="171"/>
      <c r="H166" s="171"/>
    </row>
    <row r="167" spans="1:8" s="5" customFormat="1" ht="15" customHeight="1">
      <c r="A167" s="249"/>
      <c r="B167" s="170"/>
      <c r="C167" s="170"/>
      <c r="D167" s="170"/>
      <c r="E167" s="171"/>
      <c r="F167" s="171"/>
      <c r="G167" s="171"/>
      <c r="H167" s="171"/>
    </row>
    <row r="168" spans="1:8" s="5" customFormat="1" ht="15" customHeight="1">
      <c r="A168" s="249"/>
      <c r="B168" s="170"/>
      <c r="C168" s="170"/>
      <c r="D168" s="170"/>
      <c r="E168" s="171"/>
      <c r="F168" s="171"/>
      <c r="G168" s="171"/>
      <c r="H168" s="171"/>
    </row>
    <row r="169" spans="1:8" s="5" customFormat="1" ht="15" customHeight="1">
      <c r="A169" s="249"/>
      <c r="B169" s="170"/>
      <c r="C169" s="170"/>
      <c r="D169" s="170"/>
      <c r="E169" s="171"/>
      <c r="F169" s="171"/>
      <c r="G169" s="171"/>
      <c r="H169" s="171"/>
    </row>
    <row r="170" spans="1:8" s="5" customFormat="1" ht="15" customHeight="1">
      <c r="A170" s="249"/>
      <c r="B170" s="170"/>
      <c r="C170" s="170"/>
      <c r="D170" s="170"/>
      <c r="E170" s="171"/>
      <c r="F170" s="171"/>
      <c r="G170" s="171"/>
      <c r="H170" s="171"/>
    </row>
    <row r="171" spans="1:8" s="5" customFormat="1" ht="15" customHeight="1">
      <c r="A171" s="249"/>
      <c r="B171" s="170"/>
      <c r="C171" s="170"/>
      <c r="D171" s="170"/>
      <c r="E171" s="171"/>
      <c r="F171" s="171"/>
      <c r="G171" s="171"/>
      <c r="H171" s="171"/>
    </row>
    <row r="172" spans="1:8" s="5" customFormat="1" ht="15" customHeight="1">
      <c r="A172" s="249"/>
      <c r="B172" s="170"/>
      <c r="C172" s="170"/>
      <c r="D172" s="170"/>
      <c r="E172" s="171"/>
      <c r="F172" s="171"/>
      <c r="G172" s="171"/>
      <c r="H172" s="171"/>
    </row>
    <row r="173" spans="1:8" s="5" customFormat="1" ht="15" customHeight="1">
      <c r="A173" s="249"/>
      <c r="B173" s="170"/>
      <c r="C173" s="170"/>
      <c r="D173" s="170"/>
      <c r="E173" s="171"/>
      <c r="F173" s="171"/>
      <c r="G173" s="171"/>
      <c r="H173" s="171"/>
    </row>
    <row r="174" spans="1:8" s="5" customFormat="1" ht="15" customHeight="1">
      <c r="A174" s="249"/>
      <c r="B174" s="170"/>
      <c r="C174" s="170"/>
      <c r="D174" s="170"/>
      <c r="E174" s="171"/>
      <c r="F174" s="171"/>
      <c r="G174" s="171"/>
      <c r="H174" s="171"/>
    </row>
    <row r="175" spans="1:8" s="5" customFormat="1" ht="15" customHeight="1">
      <c r="A175" s="249"/>
      <c r="B175" s="170"/>
      <c r="C175" s="170"/>
      <c r="D175" s="170"/>
      <c r="E175" s="171"/>
      <c r="F175" s="171"/>
      <c r="G175" s="171"/>
      <c r="H175" s="171"/>
    </row>
    <row r="176" spans="1:8" s="5" customFormat="1" ht="15" customHeight="1">
      <c r="A176" s="249"/>
      <c r="B176" s="170"/>
      <c r="C176" s="170"/>
      <c r="D176" s="170"/>
      <c r="E176" s="171"/>
      <c r="F176" s="171"/>
      <c r="G176" s="171"/>
      <c r="H176" s="171"/>
    </row>
    <row r="177" spans="1:8" s="5" customFormat="1" ht="15" customHeight="1">
      <c r="A177" s="249"/>
      <c r="B177" s="170"/>
      <c r="C177" s="170"/>
      <c r="D177" s="170"/>
      <c r="E177" s="171"/>
      <c r="F177" s="171"/>
      <c r="G177" s="171"/>
      <c r="H177" s="171"/>
    </row>
    <row r="178" spans="1:8" s="5" customFormat="1" ht="15" customHeight="1">
      <c r="A178" s="249"/>
      <c r="B178" s="170"/>
      <c r="C178" s="170"/>
      <c r="D178" s="170"/>
      <c r="E178" s="171"/>
      <c r="F178" s="171"/>
      <c r="G178" s="171"/>
      <c r="H178" s="171"/>
    </row>
    <row r="179" spans="1:8" s="5" customFormat="1" ht="15" customHeight="1">
      <c r="A179" s="249"/>
      <c r="B179" s="170"/>
      <c r="C179" s="170"/>
      <c r="D179" s="170"/>
      <c r="E179" s="171"/>
      <c r="F179" s="171"/>
      <c r="G179" s="171"/>
      <c r="H179" s="171"/>
    </row>
    <row r="180" spans="1:8" s="5" customFormat="1" ht="15" customHeight="1">
      <c r="A180" s="249"/>
      <c r="B180" s="170"/>
      <c r="C180" s="170"/>
      <c r="D180" s="170"/>
      <c r="E180" s="171"/>
      <c r="F180" s="171"/>
      <c r="G180" s="171"/>
      <c r="H180" s="171"/>
    </row>
    <row r="181" spans="1:8" s="5" customFormat="1" ht="15" customHeight="1">
      <c r="A181" s="249"/>
      <c r="B181" s="170"/>
      <c r="C181" s="170"/>
      <c r="D181" s="170"/>
      <c r="E181" s="171"/>
      <c r="F181" s="171"/>
      <c r="G181" s="171"/>
      <c r="H181" s="171"/>
    </row>
    <row r="182" spans="1:8" s="5" customFormat="1" ht="15" customHeight="1">
      <c r="A182" s="249"/>
      <c r="B182" s="170"/>
      <c r="C182" s="170"/>
      <c r="D182" s="170"/>
      <c r="E182" s="171"/>
      <c r="F182" s="171"/>
      <c r="G182" s="171"/>
      <c r="H182" s="171"/>
    </row>
    <row r="183" spans="1:8" s="5" customFormat="1" ht="15.75">
      <c r="A183" s="249"/>
      <c r="B183" s="170"/>
      <c r="C183" s="170"/>
      <c r="D183" s="170"/>
      <c r="E183" s="171"/>
      <c r="F183" s="171"/>
      <c r="G183" s="171"/>
      <c r="H183" s="171"/>
    </row>
    <row r="184" spans="1:8" s="5" customFormat="1" ht="15.75">
      <c r="A184" s="249"/>
      <c r="B184" s="170"/>
      <c r="C184" s="170"/>
      <c r="D184" s="170"/>
      <c r="E184" s="171"/>
      <c r="F184" s="171"/>
      <c r="G184" s="171"/>
      <c r="H184" s="171"/>
    </row>
    <row r="185" spans="1:8" s="5" customFormat="1" ht="15.75">
      <c r="A185" s="249"/>
      <c r="B185" s="170"/>
      <c r="C185" s="170"/>
      <c r="D185" s="170"/>
      <c r="E185" s="171"/>
      <c r="F185" s="171"/>
      <c r="G185" s="171"/>
      <c r="H185" s="171"/>
    </row>
    <row r="186" spans="1:8" s="5" customFormat="1" ht="15.75">
      <c r="A186" s="249"/>
      <c r="B186" s="170"/>
      <c r="C186" s="170"/>
      <c r="D186" s="170"/>
      <c r="E186" s="171"/>
      <c r="F186" s="171"/>
      <c r="G186" s="171"/>
      <c r="H186" s="171"/>
    </row>
    <row r="187" spans="1:8" s="5" customFormat="1" ht="15.75">
      <c r="A187" s="249"/>
      <c r="B187" s="170"/>
      <c r="C187" s="170"/>
      <c r="D187" s="170"/>
      <c r="E187" s="171"/>
      <c r="F187" s="171"/>
      <c r="G187" s="171"/>
      <c r="H187" s="171"/>
    </row>
    <row r="188" spans="1:8" s="5" customFormat="1" ht="15.75">
      <c r="A188" s="249"/>
      <c r="B188" s="170"/>
      <c r="C188" s="170"/>
      <c r="D188" s="170"/>
      <c r="E188" s="171"/>
      <c r="F188" s="171"/>
      <c r="G188" s="171"/>
      <c r="H188" s="171"/>
    </row>
    <row r="189" spans="1:8" s="5" customFormat="1" ht="15.75">
      <c r="A189" s="249"/>
      <c r="B189" s="170"/>
      <c r="C189" s="170"/>
      <c r="D189" s="170"/>
      <c r="E189" s="171"/>
      <c r="F189" s="171"/>
      <c r="G189" s="171"/>
      <c r="H189" s="171"/>
    </row>
    <row r="190" spans="1:8" s="5" customFormat="1" ht="15.75">
      <c r="A190" s="249"/>
      <c r="B190" s="170"/>
      <c r="C190" s="170"/>
      <c r="D190" s="170"/>
      <c r="E190" s="171"/>
      <c r="F190" s="171"/>
      <c r="G190" s="171"/>
      <c r="H190" s="171"/>
    </row>
    <row r="191" spans="1:8" s="5" customFormat="1" ht="15.75">
      <c r="A191" s="249"/>
      <c r="B191" s="170"/>
      <c r="C191" s="170"/>
      <c r="D191" s="170"/>
      <c r="E191" s="171"/>
      <c r="F191" s="171"/>
      <c r="G191" s="171"/>
      <c r="H191" s="171"/>
    </row>
    <row r="192" spans="1:8" s="5" customFormat="1" ht="15.75">
      <c r="A192" s="249"/>
      <c r="B192" s="170"/>
      <c r="C192" s="170"/>
      <c r="D192" s="170"/>
      <c r="E192" s="171"/>
      <c r="F192" s="171"/>
      <c r="G192" s="171"/>
      <c r="H192" s="171"/>
    </row>
    <row r="193" spans="1:8" s="5" customFormat="1" ht="15.75">
      <c r="A193" s="249"/>
      <c r="B193" s="170"/>
      <c r="C193" s="170"/>
      <c r="D193" s="170"/>
      <c r="E193" s="171"/>
      <c r="F193" s="171"/>
      <c r="G193" s="171"/>
      <c r="H193" s="171"/>
    </row>
    <row r="194" spans="1:8" s="5" customFormat="1" ht="15.75">
      <c r="A194" s="249"/>
      <c r="B194" s="170"/>
      <c r="C194" s="170"/>
      <c r="D194" s="170"/>
      <c r="E194" s="171"/>
      <c r="F194" s="171"/>
      <c r="G194" s="171"/>
      <c r="H194" s="171"/>
    </row>
    <row r="195" spans="1:8" s="5" customFormat="1" ht="15.75">
      <c r="A195" s="249"/>
      <c r="B195" s="170"/>
      <c r="C195" s="170"/>
      <c r="D195" s="170"/>
      <c r="E195" s="171"/>
      <c r="F195" s="171"/>
      <c r="G195" s="171"/>
      <c r="H195" s="171"/>
    </row>
    <row r="196" spans="1:8" s="5" customFormat="1" ht="15.75">
      <c r="A196" s="249"/>
      <c r="B196" s="170"/>
      <c r="C196" s="170"/>
      <c r="D196" s="170"/>
      <c r="E196" s="171"/>
      <c r="F196" s="171"/>
      <c r="G196" s="171"/>
      <c r="H196" s="171"/>
    </row>
    <row r="197" spans="1:8" s="5" customFormat="1" ht="15.75">
      <c r="A197" s="249"/>
      <c r="B197" s="170"/>
      <c r="C197" s="170"/>
      <c r="D197" s="170"/>
      <c r="E197" s="171"/>
      <c r="F197" s="171"/>
      <c r="G197" s="171"/>
      <c r="H197" s="171"/>
    </row>
    <row r="198" spans="1:8" s="5" customFormat="1" ht="15.75">
      <c r="A198" s="249"/>
      <c r="B198" s="170"/>
      <c r="C198" s="170"/>
      <c r="D198" s="170"/>
      <c r="E198" s="171"/>
      <c r="F198" s="171"/>
      <c r="G198" s="171"/>
      <c r="H198" s="171"/>
    </row>
    <row r="199" spans="1:8" s="5" customFormat="1" ht="15.75">
      <c r="A199" s="249"/>
      <c r="B199" s="170"/>
      <c r="C199" s="170"/>
      <c r="D199" s="170"/>
      <c r="E199" s="171"/>
      <c r="F199" s="171"/>
      <c r="G199" s="171"/>
      <c r="H199" s="171"/>
    </row>
    <row r="200" spans="1:8" s="5" customFormat="1" ht="15.75">
      <c r="A200" s="249"/>
      <c r="B200" s="170"/>
      <c r="C200" s="170"/>
      <c r="D200" s="170"/>
      <c r="E200" s="171"/>
      <c r="F200" s="171"/>
      <c r="G200" s="171"/>
      <c r="H200" s="171"/>
    </row>
    <row r="201" spans="1:8" s="5" customFormat="1" ht="15.75">
      <c r="A201" s="249"/>
      <c r="B201" s="170"/>
      <c r="C201" s="170"/>
      <c r="D201" s="170"/>
      <c r="E201" s="171"/>
      <c r="F201" s="171"/>
      <c r="G201" s="171"/>
      <c r="H201" s="171"/>
    </row>
    <row r="202" spans="1:8" s="5" customFormat="1" ht="15.75">
      <c r="A202" s="249"/>
      <c r="B202" s="170"/>
      <c r="C202" s="170"/>
      <c r="D202" s="170"/>
      <c r="E202" s="171"/>
      <c r="F202" s="171"/>
      <c r="G202" s="171"/>
      <c r="H202" s="171"/>
    </row>
    <row r="203" spans="1:8" s="5" customFormat="1" ht="15.75">
      <c r="A203" s="249"/>
      <c r="B203" s="170"/>
      <c r="C203" s="170"/>
      <c r="D203" s="170"/>
      <c r="E203" s="171"/>
      <c r="F203" s="171"/>
      <c r="G203" s="171"/>
      <c r="H203" s="171"/>
    </row>
    <row r="204" spans="1:8" s="5" customFormat="1" ht="15.75">
      <c r="A204" s="249"/>
      <c r="B204" s="170"/>
      <c r="C204" s="170"/>
      <c r="D204" s="170"/>
      <c r="E204" s="171"/>
      <c r="F204" s="171"/>
      <c r="G204" s="171"/>
      <c r="H204" s="171"/>
    </row>
    <row r="205" spans="1:8" s="5" customFormat="1" ht="15.75">
      <c r="A205" s="249"/>
      <c r="B205" s="170"/>
      <c r="C205" s="170"/>
      <c r="D205" s="170"/>
      <c r="E205" s="171"/>
      <c r="F205" s="171"/>
      <c r="G205" s="171"/>
      <c r="H205" s="171"/>
    </row>
    <row r="206" spans="1:8" s="5" customFormat="1" ht="15.75">
      <c r="A206" s="249"/>
      <c r="B206" s="170"/>
      <c r="C206" s="170"/>
      <c r="D206" s="170"/>
      <c r="E206" s="171"/>
      <c r="F206" s="171"/>
      <c r="G206" s="171"/>
      <c r="H206" s="171"/>
    </row>
    <row r="207" spans="1:8" s="5" customFormat="1" ht="15.75">
      <c r="A207" s="249"/>
      <c r="B207" s="170"/>
      <c r="C207" s="170"/>
      <c r="D207" s="170"/>
      <c r="E207" s="171"/>
      <c r="F207" s="171"/>
      <c r="G207" s="171"/>
      <c r="H207" s="171"/>
    </row>
    <row r="208" spans="1:8" s="5" customFormat="1" ht="15.75">
      <c r="A208" s="249"/>
      <c r="B208" s="170"/>
      <c r="C208" s="170"/>
      <c r="D208" s="170"/>
      <c r="E208" s="171"/>
      <c r="F208" s="171"/>
      <c r="G208" s="171"/>
      <c r="H208" s="171"/>
    </row>
    <row r="209" spans="1:8" s="5" customFormat="1" ht="15.75">
      <c r="A209" s="249"/>
      <c r="B209" s="170"/>
      <c r="C209" s="170"/>
      <c r="D209" s="170"/>
      <c r="E209" s="171"/>
      <c r="F209" s="171"/>
      <c r="G209" s="171"/>
      <c r="H209" s="171"/>
    </row>
    <row r="210" spans="1:8" s="5" customFormat="1" ht="15.75">
      <c r="A210" s="249"/>
      <c r="B210" s="170"/>
      <c r="C210" s="170"/>
      <c r="D210" s="170"/>
      <c r="E210" s="171"/>
      <c r="F210" s="171"/>
      <c r="G210" s="171"/>
      <c r="H210" s="171"/>
    </row>
    <row r="211" spans="1:8" s="5" customFormat="1" ht="15.75">
      <c r="A211" s="249"/>
      <c r="B211" s="170"/>
      <c r="C211" s="170"/>
      <c r="D211" s="170"/>
      <c r="E211" s="171"/>
      <c r="F211" s="171"/>
      <c r="G211" s="171"/>
      <c r="H211" s="171"/>
    </row>
    <row r="212" spans="1:8" s="5" customFormat="1" ht="15.75">
      <c r="A212" s="249"/>
      <c r="B212" s="170"/>
      <c r="C212" s="170"/>
      <c r="D212" s="170"/>
      <c r="E212" s="171"/>
      <c r="F212" s="171"/>
      <c r="G212" s="171"/>
      <c r="H212" s="171"/>
    </row>
    <row r="213" spans="1:8" s="5" customFormat="1" ht="15.75">
      <c r="A213" s="249"/>
      <c r="B213" s="170"/>
      <c r="C213" s="170"/>
      <c r="D213" s="170"/>
      <c r="E213" s="171"/>
      <c r="F213" s="171"/>
      <c r="G213" s="171"/>
      <c r="H213" s="171"/>
    </row>
    <row r="214" spans="1:8" s="5" customFormat="1" ht="15.75">
      <c r="A214" s="249"/>
      <c r="B214" s="170"/>
      <c r="C214" s="170"/>
      <c r="D214" s="170"/>
      <c r="E214" s="171"/>
      <c r="F214" s="171"/>
      <c r="G214" s="171"/>
      <c r="H214" s="171"/>
    </row>
    <row r="215" spans="1:8" s="5" customFormat="1" ht="15.75">
      <c r="A215" s="249"/>
      <c r="B215" s="170"/>
      <c r="C215" s="170"/>
      <c r="D215" s="170"/>
      <c r="E215" s="171"/>
      <c r="F215" s="171"/>
      <c r="G215" s="171"/>
      <c r="H215" s="171"/>
    </row>
    <row r="216" spans="1:8" s="5" customFormat="1" ht="15.75">
      <c r="A216" s="249"/>
      <c r="B216" s="170"/>
      <c r="C216" s="170"/>
      <c r="D216" s="170"/>
      <c r="E216" s="171"/>
      <c r="F216" s="171"/>
      <c r="G216" s="171"/>
      <c r="H216" s="171"/>
    </row>
    <row r="217" spans="1:8" s="5" customFormat="1" ht="15.75">
      <c r="A217" s="249"/>
      <c r="B217" s="170"/>
      <c r="C217" s="170"/>
      <c r="D217" s="170"/>
      <c r="E217" s="171"/>
      <c r="F217" s="171"/>
      <c r="G217" s="171"/>
      <c r="H217" s="171"/>
    </row>
    <row r="218" spans="1:8" s="5" customFormat="1" ht="15.75">
      <c r="A218" s="249"/>
      <c r="B218" s="170"/>
      <c r="C218" s="170"/>
      <c r="D218" s="170"/>
      <c r="E218" s="171"/>
      <c r="F218" s="171"/>
      <c r="G218" s="171"/>
      <c r="H218" s="171"/>
    </row>
    <row r="219" spans="1:8" s="5" customFormat="1" ht="15.75">
      <c r="A219" s="249"/>
      <c r="B219" s="170"/>
      <c r="C219" s="170"/>
      <c r="D219" s="170"/>
      <c r="E219" s="171"/>
      <c r="F219" s="171"/>
      <c r="G219" s="171"/>
      <c r="H219" s="171"/>
    </row>
    <row r="220" spans="1:8" s="5" customFormat="1" ht="15.75">
      <c r="A220" s="249"/>
      <c r="B220" s="170"/>
      <c r="C220" s="170"/>
      <c r="D220" s="170"/>
      <c r="E220" s="171"/>
      <c r="F220" s="171"/>
      <c r="G220" s="171"/>
      <c r="H220" s="171"/>
    </row>
    <row r="221" spans="1:8" s="5" customFormat="1" ht="15.75">
      <c r="A221" s="249"/>
      <c r="B221" s="170"/>
      <c r="C221" s="170"/>
      <c r="D221" s="170"/>
      <c r="E221" s="171"/>
      <c r="F221" s="171"/>
      <c r="G221" s="171"/>
      <c r="H221" s="171"/>
    </row>
    <row r="222" spans="1:8" s="5" customFormat="1" ht="15.75">
      <c r="A222" s="249"/>
      <c r="B222" s="170"/>
      <c r="C222" s="170"/>
      <c r="D222" s="170"/>
      <c r="E222" s="171"/>
      <c r="F222" s="171"/>
      <c r="G222" s="171"/>
      <c r="H222" s="171"/>
    </row>
    <row r="223" spans="1:8" s="5" customFormat="1" ht="15.75">
      <c r="A223" s="249"/>
      <c r="B223" s="170"/>
      <c r="C223" s="170"/>
      <c r="D223" s="170"/>
      <c r="E223" s="171"/>
      <c r="F223" s="171"/>
      <c r="G223" s="171"/>
      <c r="H223" s="171"/>
    </row>
    <row r="224" spans="1:8" s="5" customFormat="1" ht="15.75">
      <c r="A224" s="249"/>
      <c r="B224" s="170"/>
      <c r="C224" s="170"/>
      <c r="D224" s="170"/>
      <c r="E224" s="171"/>
      <c r="F224" s="171"/>
      <c r="G224" s="171"/>
      <c r="H224" s="171"/>
    </row>
    <row r="225" spans="1:8" s="5" customFormat="1" ht="15.75">
      <c r="A225" s="249"/>
      <c r="B225" s="170"/>
      <c r="C225" s="170"/>
      <c r="D225" s="170"/>
      <c r="E225" s="171"/>
      <c r="F225" s="171"/>
      <c r="G225" s="171"/>
      <c r="H225" s="171"/>
    </row>
    <row r="226" spans="1:8" s="5" customFormat="1" ht="15.75">
      <c r="A226" s="249"/>
      <c r="B226" s="170"/>
      <c r="C226" s="170"/>
      <c r="D226" s="170"/>
      <c r="E226" s="171"/>
      <c r="F226" s="171"/>
      <c r="G226" s="171"/>
      <c r="H226" s="171"/>
    </row>
    <row r="227" spans="1:8" s="5" customFormat="1" ht="15.75">
      <c r="A227" s="249"/>
      <c r="B227" s="170"/>
      <c r="C227" s="170"/>
      <c r="D227" s="170"/>
      <c r="E227" s="171"/>
      <c r="F227" s="171"/>
      <c r="G227" s="171"/>
      <c r="H227" s="171"/>
    </row>
    <row r="228" spans="1:8" s="5" customFormat="1" ht="15.75">
      <c r="A228" s="249"/>
      <c r="B228" s="170"/>
      <c r="C228" s="170"/>
      <c r="D228" s="170"/>
      <c r="E228" s="171"/>
      <c r="F228" s="171"/>
      <c r="G228" s="171"/>
      <c r="H228" s="171"/>
    </row>
    <row r="229" spans="1:8" s="5" customFormat="1" ht="15.75">
      <c r="A229" s="249"/>
      <c r="B229" s="170"/>
      <c r="C229" s="170"/>
      <c r="D229" s="170"/>
      <c r="E229" s="171"/>
      <c r="F229" s="171"/>
      <c r="G229" s="171"/>
      <c r="H229" s="171"/>
    </row>
    <row r="230" spans="1:8" s="5" customFormat="1" ht="15.75">
      <c r="A230" s="249"/>
      <c r="B230" s="170"/>
      <c r="C230" s="170"/>
      <c r="D230" s="170"/>
      <c r="E230" s="171"/>
      <c r="F230" s="171"/>
      <c r="G230" s="171"/>
      <c r="H230" s="171"/>
    </row>
    <row r="231" spans="1:8" s="5" customFormat="1" ht="15.75">
      <c r="A231" s="249"/>
      <c r="B231" s="170"/>
      <c r="C231" s="170"/>
      <c r="D231" s="170"/>
      <c r="E231" s="171"/>
      <c r="F231" s="171"/>
      <c r="G231" s="171"/>
      <c r="H231" s="171"/>
    </row>
    <row r="232" spans="1:8" s="5" customFormat="1" ht="15.75">
      <c r="A232" s="249"/>
      <c r="B232" s="170"/>
      <c r="C232" s="170"/>
      <c r="D232" s="170"/>
      <c r="E232" s="171"/>
      <c r="F232" s="171"/>
      <c r="G232" s="171"/>
      <c r="H232" s="171"/>
    </row>
    <row r="233" spans="1:8" s="5" customFormat="1" ht="15.75">
      <c r="A233" s="249"/>
      <c r="B233" s="170"/>
      <c r="C233" s="170"/>
      <c r="D233" s="170"/>
      <c r="E233" s="171"/>
      <c r="F233" s="171"/>
      <c r="G233" s="171"/>
      <c r="H233" s="171"/>
    </row>
    <row r="234" spans="1:8" s="5" customFormat="1" ht="15.75">
      <c r="A234" s="249"/>
      <c r="B234" s="170"/>
      <c r="C234" s="170"/>
      <c r="D234" s="170"/>
      <c r="E234" s="171"/>
      <c r="F234" s="171"/>
      <c r="G234" s="171"/>
      <c r="H234" s="171"/>
    </row>
    <row r="235" spans="1:8" s="5" customFormat="1" ht="15.75">
      <c r="A235" s="249"/>
      <c r="B235" s="170"/>
      <c r="C235" s="170"/>
      <c r="D235" s="170"/>
      <c r="E235" s="171"/>
      <c r="F235" s="171"/>
      <c r="G235" s="171"/>
      <c r="H235" s="171"/>
    </row>
    <row r="236" spans="1:8" s="5" customFormat="1" ht="15.75">
      <c r="A236" s="249"/>
      <c r="B236" s="170"/>
      <c r="C236" s="170"/>
      <c r="D236" s="170"/>
      <c r="E236" s="171"/>
      <c r="F236" s="171"/>
      <c r="G236" s="171"/>
      <c r="H236" s="171"/>
    </row>
    <row r="237" spans="1:8" s="5" customFormat="1" ht="15.75">
      <c r="A237" s="249"/>
      <c r="B237" s="170"/>
      <c r="C237" s="170"/>
      <c r="D237" s="170"/>
      <c r="E237" s="171"/>
      <c r="F237" s="171"/>
      <c r="G237" s="171"/>
      <c r="H237" s="171"/>
    </row>
    <row r="238" spans="1:8" s="5" customFormat="1" ht="15.75">
      <c r="A238" s="249"/>
      <c r="B238" s="170"/>
      <c r="C238" s="170"/>
      <c r="D238" s="170"/>
      <c r="E238" s="171"/>
      <c r="F238" s="171"/>
      <c r="G238" s="171"/>
      <c r="H238" s="171"/>
    </row>
  </sheetData>
  <sheetProtection/>
  <mergeCells count="51">
    <mergeCell ref="C135:C137"/>
    <mergeCell ref="A159:C161"/>
    <mergeCell ref="A138:C140"/>
    <mergeCell ref="C156:C158"/>
    <mergeCell ref="C150:C152"/>
    <mergeCell ref="C144:C146"/>
    <mergeCell ref="C141:C143"/>
    <mergeCell ref="A147:C149"/>
    <mergeCell ref="A153:C155"/>
    <mergeCell ref="A132:C134"/>
    <mergeCell ref="B30:C32"/>
    <mergeCell ref="B42:C44"/>
    <mergeCell ref="B63:C65"/>
    <mergeCell ref="B108:C110"/>
    <mergeCell ref="B123:C125"/>
    <mergeCell ref="A78:C80"/>
    <mergeCell ref="A126:C128"/>
    <mergeCell ref="B117:B119"/>
    <mergeCell ref="C117:C119"/>
    <mergeCell ref="E4:E5"/>
    <mergeCell ref="F4:F5"/>
    <mergeCell ref="C33:C35"/>
    <mergeCell ref="C39:C41"/>
    <mergeCell ref="C45:C47"/>
    <mergeCell ref="C51:C53"/>
    <mergeCell ref="C24:C26"/>
    <mergeCell ref="A6:C8"/>
    <mergeCell ref="C21:C23"/>
    <mergeCell ref="C48:C50"/>
    <mergeCell ref="B111:B113"/>
    <mergeCell ref="C111:C113"/>
    <mergeCell ref="C84:C86"/>
    <mergeCell ref="C75:C77"/>
    <mergeCell ref="C54:C56"/>
    <mergeCell ref="C57:C59"/>
    <mergeCell ref="C36:C38"/>
    <mergeCell ref="C60:C62"/>
    <mergeCell ref="C15:C17"/>
    <mergeCell ref="C18:C20"/>
    <mergeCell ref="D4:D5"/>
    <mergeCell ref="C27:C29"/>
    <mergeCell ref="C114:C116"/>
    <mergeCell ref="C129:C131"/>
    <mergeCell ref="A1:C1"/>
    <mergeCell ref="A2:H2"/>
    <mergeCell ref="A4:C4"/>
    <mergeCell ref="G4:G5"/>
    <mergeCell ref="H4:H5"/>
    <mergeCell ref="A66:C68"/>
    <mergeCell ref="C9:C11"/>
    <mergeCell ref="C12:C14"/>
  </mergeCells>
  <printOptions horizontalCentered="1"/>
  <pageMargins left="0.19680555164813995" right="0.19680555164813995" top="0.98416668176651" bottom="0.39347222447395325" header="0.5115277767181396" footer="0.1966666728258133"/>
  <pageSetup cellComments="asDisplayed" horizontalDpi="300" verticalDpi="300" orientation="portrait" paperSize="9"/>
  <headerFooter alignWithMargins="0">
    <oddFooter>&amp;C&amp;"한컴바탕,Regular"&amp;10세출-&amp;P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